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6"/>
  <workbookPr codeName="ThisWorkbook" defaultThemeVersion="166925"/>
  <mc:AlternateContent xmlns:mc="http://schemas.openxmlformats.org/markup-compatibility/2006">
    <mc:Choice Requires="x15">
      <x15ac:absPath xmlns:x15ac="http://schemas.microsoft.com/office/spreadsheetml/2010/11/ac" url="https://impservihub.sharepoint.com/sites/Benchmarking/Shared Documents/2024-25/"/>
    </mc:Choice>
  </mc:AlternateContent>
  <xr:revisionPtr revIDLastSave="0" documentId="8_{B878C273-9311-4987-A52E-97F49127942F}" xr6:coauthVersionLast="47" xr6:coauthVersionMax="47" xr10:uidLastSave="{00000000-0000-0000-0000-000000000000}"/>
  <bookViews>
    <workbookView xWindow="19080" yWindow="-120" windowWidth="19440" windowHeight="14880" firstSheet="6" activeTab="7" xr2:uid="{3B8A007D-44E7-4A8F-9EBF-BD29B975D582}"/>
  </bookViews>
  <sheets>
    <sheet name="Dropdowns" sheetId="3" state="hidden" r:id="rId1"/>
    <sheet name="Menu" sheetId="6" state="hidden" r:id="rId2"/>
    <sheet name="Monthly list" sheetId="4" state="hidden" r:id="rId3"/>
    <sheet name="By service area" sheetId="5" state="hidden" r:id="rId4"/>
    <sheet name="By Category" sheetId="7" state="hidden" r:id="rId5"/>
    <sheet name="By Publication" sheetId="8" state="hidden" r:id="rId6"/>
    <sheet name="Calendar" sheetId="9" r:id="rId7"/>
    <sheet name="Full Calendar list" sheetId="1" r:id="rId8"/>
    <sheet name="Indicator Information" sheetId="2" state="hidden" r:id="rId9"/>
  </sheets>
  <definedNames>
    <definedName name="_xlnm._FilterDatabase" localSheetId="8" hidden="1">'Indicator Information'!$Q$116:$Q$116</definedName>
    <definedName name="_xlnm._FilterDatabase" localSheetId="2" hidden="1">'Monthly list'!$A$5:$E$113</definedName>
    <definedName name="_xlnm._FilterDatabase" localSheetId="7" hidden="1">'Full Calendar list'!$C$133:$C$133</definedName>
    <definedName name="April">Calendar!$B$55:$E$59</definedName>
    <definedName name="August">Calendar!$B$107:$E$113</definedName>
    <definedName name="December">Calendar!$B$188:$E$198</definedName>
    <definedName name="February">Calendar!$B$204:$E$219</definedName>
    <definedName name="January">Calendar!$B$27:$E$32</definedName>
    <definedName name="July">Calendar!$B$94:$E$104</definedName>
    <definedName name="June">Calendar!$B$83:$E$90</definedName>
    <definedName name="March">Calendar!$B$18:$E$50</definedName>
    <definedName name="May">Calendar!$B$66:$E$80</definedName>
    <definedName name="November">Calendar!$B$149:$E$165</definedName>
    <definedName name="October">Calendar!$B$135:$F$229</definedName>
    <definedName name="September">Calendar!$B$115:$E$132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8" i="1" l="1"/>
  <c r="I98" i="1"/>
  <c r="C18" i="9" a="1"/>
  <c r="C18" i="9"/>
  <c r="J23" i="1"/>
  <c r="J22" i="1"/>
  <c r="J21" i="1"/>
  <c r="J20" i="1"/>
  <c r="J28" i="1"/>
  <c r="J63" i="1"/>
  <c r="I111" i="1"/>
  <c r="J111" i="1"/>
  <c r="J72" i="1"/>
  <c r="I72" i="1"/>
  <c r="J70" i="1"/>
  <c r="I70" i="1"/>
  <c r="F20" i="9" a="1"/>
  <c r="F20" i="9"/>
  <c r="C203" i="9" a="1"/>
  <c r="C203" i="9"/>
  <c r="F205" i="9" a="1"/>
  <c r="F205" i="9"/>
  <c r="C27" i="9" a="1"/>
  <c r="C27" i="9"/>
  <c r="F29" i="9" a="1"/>
  <c r="F29" i="9"/>
  <c r="C187" i="9" a="1"/>
  <c r="C187" i="9"/>
  <c r="F189" i="9" a="1"/>
  <c r="F189" i="9"/>
  <c r="C149" i="9" a="1"/>
  <c r="C149" i="9"/>
  <c r="F151" i="9" a="1"/>
  <c r="F151" i="9"/>
  <c r="C135" i="9" a="1"/>
  <c r="C135" i="9"/>
  <c r="C137" i="9" a="1"/>
  <c r="C137" i="9"/>
  <c r="C115" i="9" a="1"/>
  <c r="C115" i="9"/>
  <c r="F117" i="9" a="1"/>
  <c r="F117" i="9"/>
  <c r="C106" i="9" a="1"/>
  <c r="C106" i="9"/>
  <c r="F108" i="9" a="1"/>
  <c r="F108" i="9"/>
  <c r="C94" i="9" a="1"/>
  <c r="C94" i="9"/>
  <c r="F96" i="9" a="1"/>
  <c r="F96" i="9"/>
  <c r="C83" i="9" a="1"/>
  <c r="C83" i="9"/>
  <c r="F85" i="9" a="1"/>
  <c r="F85" i="9"/>
  <c r="C66" i="9" a="1"/>
  <c r="C66" i="9"/>
  <c r="F68" i="9" a="1"/>
  <c r="F68" i="9"/>
  <c r="C54" i="9" a="1"/>
  <c r="C54" i="9"/>
  <c r="F56" i="9" a="1"/>
  <c r="F56" i="9"/>
  <c r="J81" i="1"/>
  <c r="J39" i="1"/>
  <c r="J74" i="1"/>
  <c r="J24" i="1"/>
  <c r="J25" i="1"/>
  <c r="J26" i="1"/>
  <c r="J46" i="1"/>
  <c r="J47" i="1"/>
  <c r="J51" i="1"/>
  <c r="J52" i="1"/>
  <c r="J53" i="1"/>
  <c r="J82" i="1"/>
  <c r="J83" i="1"/>
  <c r="J90" i="1"/>
  <c r="J48" i="1"/>
  <c r="J49" i="1"/>
  <c r="J50" i="1"/>
  <c r="J129" i="1"/>
  <c r="J130" i="1"/>
  <c r="J93" i="1"/>
  <c r="J94" i="1"/>
  <c r="J95" i="1"/>
  <c r="J96" i="1"/>
  <c r="J128" i="1"/>
  <c r="J64" i="1"/>
  <c r="J65" i="1"/>
  <c r="J66" i="1"/>
  <c r="J42" i="1"/>
  <c r="J44" i="1"/>
  <c r="J45" i="1"/>
  <c r="J56" i="1"/>
  <c r="J57" i="1"/>
  <c r="J58" i="1"/>
  <c r="J59" i="1"/>
  <c r="J60" i="1"/>
  <c r="J61" i="1"/>
  <c r="J62" i="1"/>
  <c r="J67" i="1"/>
  <c r="J68" i="1"/>
  <c r="J112" i="1"/>
  <c r="J113" i="1"/>
  <c r="J114" i="1"/>
  <c r="J115" i="1"/>
  <c r="J116" i="1"/>
  <c r="J29" i="1"/>
  <c r="J30" i="1"/>
  <c r="J31" i="1"/>
  <c r="J32" i="1"/>
  <c r="J33" i="1"/>
  <c r="J34" i="1"/>
  <c r="J40" i="1"/>
  <c r="J73" i="1"/>
  <c r="J103" i="1"/>
  <c r="J2" i="1"/>
  <c r="J4" i="1"/>
  <c r="J6" i="1"/>
  <c r="J8" i="1"/>
  <c r="J14" i="1"/>
  <c r="J16" i="1"/>
  <c r="J18" i="1"/>
  <c r="J54" i="1"/>
  <c r="J69" i="1"/>
  <c r="J75" i="1"/>
  <c r="J79" i="1"/>
  <c r="J80" i="1"/>
  <c r="J84" i="1"/>
  <c r="J86" i="1"/>
  <c r="J88" i="1"/>
  <c r="J97" i="1"/>
  <c r="J99" i="1"/>
  <c r="J101" i="1"/>
  <c r="J106" i="1"/>
  <c r="J107" i="1"/>
  <c r="J108" i="1"/>
  <c r="J109" i="1"/>
  <c r="J110" i="1"/>
  <c r="J117" i="1"/>
  <c r="J119" i="1"/>
  <c r="J121" i="1"/>
  <c r="J126" i="1"/>
  <c r="J10" i="1"/>
  <c r="J11" i="1"/>
  <c r="J12" i="1"/>
  <c r="J13" i="1"/>
  <c r="J27" i="1"/>
  <c r="J35" i="1"/>
  <c r="J36" i="1"/>
  <c r="J37" i="1"/>
  <c r="J38" i="1"/>
  <c r="J41" i="1"/>
  <c r="J77" i="1"/>
  <c r="J78" i="1"/>
  <c r="J104" i="1"/>
  <c r="J105" i="1"/>
  <c r="J55" i="1"/>
  <c r="J3" i="1"/>
  <c r="J5" i="1"/>
  <c r="J7" i="1"/>
  <c r="J9" i="1"/>
  <c r="J15" i="1"/>
  <c r="J17" i="1"/>
  <c r="J19" i="1"/>
  <c r="J71" i="1"/>
  <c r="J76" i="1"/>
  <c r="J85" i="1"/>
  <c r="J87" i="1"/>
  <c r="J89" i="1"/>
  <c r="J91" i="1"/>
  <c r="J100" i="1"/>
  <c r="J102" i="1"/>
  <c r="J118" i="1"/>
  <c r="J120" i="1"/>
  <c r="J127" i="1"/>
  <c r="J43" i="1"/>
  <c r="J122" i="1"/>
  <c r="J123" i="1"/>
  <c r="J124" i="1"/>
  <c r="J125" i="1"/>
  <c r="I4" i="1"/>
  <c r="I6" i="1"/>
  <c r="I8" i="1"/>
  <c r="I14" i="1"/>
  <c r="I16" i="1"/>
  <c r="I18" i="1"/>
  <c r="I54" i="1"/>
  <c r="I75" i="1"/>
  <c r="I84" i="1"/>
  <c r="I86" i="1"/>
  <c r="I88" i="1"/>
  <c r="I97" i="1"/>
  <c r="I99" i="1"/>
  <c r="I101" i="1"/>
  <c r="I106" i="1"/>
  <c r="I107" i="1"/>
  <c r="I108" i="1"/>
  <c r="I109" i="1"/>
  <c r="I110" i="1"/>
  <c r="I117" i="1"/>
  <c r="I119" i="1"/>
  <c r="I126" i="1"/>
  <c r="I2" i="1"/>
  <c r="I130" i="1"/>
  <c r="I83" i="1"/>
  <c r="I82" i="1"/>
  <c r="I74" i="1"/>
  <c r="I64" i="1"/>
  <c r="I63" i="1"/>
  <c r="G5" i="8" a="1"/>
  <c r="G5" i="8"/>
  <c r="F5" i="8" a="1"/>
  <c r="F5" i="8"/>
  <c r="E5" i="8" a="1"/>
  <c r="E5" i="8"/>
  <c r="D5" i="8" a="1"/>
  <c r="D5" i="8"/>
  <c r="C5" i="8" a="1"/>
  <c r="C5" i="8"/>
  <c r="B5" i="8" a="1"/>
  <c r="B5" i="8"/>
  <c r="A5" i="8" a="1"/>
  <c r="A5" i="8"/>
  <c r="G5" i="7" a="1"/>
  <c r="G5" i="7"/>
  <c r="F5" i="7" a="1"/>
  <c r="F5" i="7"/>
  <c r="E5" i="7" a="1"/>
  <c r="E5" i="7"/>
  <c r="D5" i="7" a="1"/>
  <c r="D5" i="7"/>
  <c r="C5" i="7" a="1"/>
  <c r="C5" i="7"/>
  <c r="B5" i="7" a="1"/>
  <c r="B5" i="7"/>
  <c r="A5" i="7" a="1"/>
  <c r="A5" i="7"/>
  <c r="D2" i="3" a="1"/>
  <c r="D2" i="3"/>
  <c r="G5" i="5" a="1"/>
  <c r="G5" i="5"/>
  <c r="F5" i="5" a="1"/>
  <c r="F5" i="5"/>
  <c r="E5" i="5" a="1"/>
  <c r="E5" i="5"/>
  <c r="D5" i="5" a="1"/>
  <c r="D5" i="5"/>
  <c r="C5" i="5" a="1"/>
  <c r="C5" i="5"/>
  <c r="B5" i="5" a="1"/>
  <c r="B5" i="5"/>
  <c r="A5" i="5" a="1"/>
  <c r="A5" i="5"/>
  <c r="C2" i="3" a="1"/>
  <c r="C2" i="3"/>
  <c r="B2" i="3" a="1"/>
  <c r="B2" i="3"/>
  <c r="I5" i="1"/>
  <c r="I7" i="1"/>
  <c r="I9" i="1"/>
  <c r="I10" i="1"/>
  <c r="I11" i="1"/>
  <c r="I12" i="1"/>
  <c r="I13" i="1"/>
  <c r="I15" i="1"/>
  <c r="I17"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9" i="1"/>
  <c r="I50" i="1"/>
  <c r="I51" i="1"/>
  <c r="I52" i="1"/>
  <c r="I53" i="1"/>
  <c r="I55" i="1"/>
  <c r="I56" i="1"/>
  <c r="I57" i="1"/>
  <c r="I58" i="1"/>
  <c r="I59" i="1"/>
  <c r="I60" i="1"/>
  <c r="I61" i="1"/>
  <c r="I62" i="1"/>
  <c r="I65" i="1"/>
  <c r="I66" i="1"/>
  <c r="I67" i="1"/>
  <c r="I68" i="1"/>
  <c r="I69" i="1"/>
  <c r="I71" i="1"/>
  <c r="I73" i="1"/>
  <c r="I76" i="1"/>
  <c r="I77" i="1"/>
  <c r="I78" i="1"/>
  <c r="I79" i="1"/>
  <c r="I80" i="1"/>
  <c r="I81" i="1"/>
  <c r="I85" i="1"/>
  <c r="I87" i="1"/>
  <c r="I89" i="1"/>
  <c r="I90" i="1"/>
  <c r="I91" i="1"/>
  <c r="I93" i="1"/>
  <c r="I94" i="1"/>
  <c r="I95" i="1"/>
  <c r="I96" i="1"/>
  <c r="I100" i="1"/>
  <c r="I102" i="1"/>
  <c r="I103" i="1"/>
  <c r="I104" i="1"/>
  <c r="I105" i="1"/>
  <c r="I112" i="1"/>
  <c r="I113" i="1"/>
  <c r="I114" i="1"/>
  <c r="I115" i="1"/>
  <c r="I116" i="1"/>
  <c r="I118" i="1"/>
  <c r="I120" i="1"/>
  <c r="I121" i="1"/>
  <c r="I122" i="1"/>
  <c r="I123" i="1"/>
  <c r="I124" i="1"/>
  <c r="I125" i="1"/>
  <c r="I127" i="1"/>
  <c r="I128" i="1"/>
  <c r="I3" i="1"/>
  <c r="F137" i="9" a="1"/>
  <c r="F137" i="9"/>
  <c r="D6" i="4" a="1"/>
  <c r="D6" i="4"/>
  <c r="E117" i="9" a="1"/>
  <c r="E117" i="9"/>
  <c r="B117" i="9" a="1"/>
  <c r="B117" i="9"/>
  <c r="D117" i="9" a="1"/>
  <c r="D117" i="9"/>
  <c r="C117" i="9" a="1"/>
  <c r="C117" i="9"/>
  <c r="E137" i="9" a="1"/>
  <c r="E137" i="9"/>
  <c r="B137" i="9" a="1"/>
  <c r="B137" i="9"/>
  <c r="D137" i="9" a="1"/>
  <c r="D137" i="9"/>
  <c r="D151" i="9" a="1"/>
  <c r="D151" i="9"/>
  <c r="C151" i="9" a="1"/>
  <c r="C151" i="9"/>
  <c r="B151" i="9" a="1"/>
  <c r="B151" i="9"/>
  <c r="E151" i="9" a="1"/>
  <c r="E151" i="9"/>
  <c r="D56" i="9" a="1"/>
  <c r="D56" i="9"/>
  <c r="C56" i="9" a="1"/>
  <c r="C56" i="9"/>
  <c r="E56" i="9" a="1"/>
  <c r="E56" i="9"/>
  <c r="B56" i="9" a="1"/>
  <c r="B56" i="9"/>
  <c r="D189" i="9" a="1"/>
  <c r="D189" i="9"/>
  <c r="C189" i="9" a="1"/>
  <c r="C189" i="9"/>
  <c r="E189" i="9" a="1"/>
  <c r="E189" i="9"/>
  <c r="B189" i="9" a="1"/>
  <c r="B189" i="9"/>
  <c r="C85" i="9" a="1"/>
  <c r="C85" i="9"/>
  <c r="E85" i="9" a="1"/>
  <c r="E85" i="9"/>
  <c r="B85" i="9" a="1"/>
  <c r="B85" i="9"/>
  <c r="D85" i="9" a="1"/>
  <c r="D85" i="9"/>
  <c r="C205" i="9" a="1"/>
  <c r="C205" i="9"/>
  <c r="E205" i="9" a="1"/>
  <c r="E205" i="9"/>
  <c r="B205" i="9" a="1"/>
  <c r="B205" i="9"/>
  <c r="D205" i="9" a="1"/>
  <c r="D205" i="9"/>
  <c r="E68" i="9" a="1"/>
  <c r="E68" i="9"/>
  <c r="B68" i="9" a="1"/>
  <c r="B68" i="9"/>
  <c r="D68" i="9" a="1"/>
  <c r="D68" i="9"/>
  <c r="C68" i="9" a="1"/>
  <c r="C68" i="9"/>
  <c r="D96" i="9" a="1"/>
  <c r="D96" i="9"/>
  <c r="C96" i="9" a="1"/>
  <c r="C96" i="9"/>
  <c r="E96" i="9" a="1"/>
  <c r="E96" i="9"/>
  <c r="B96" i="9" a="1"/>
  <c r="B96" i="9"/>
  <c r="D20" i="9" a="1"/>
  <c r="D20" i="9"/>
  <c r="B20" i="9" a="1"/>
  <c r="B20" i="9"/>
  <c r="C20" i="9" a="1"/>
  <c r="C20" i="9"/>
  <c r="E20" i="9" a="1"/>
  <c r="E20" i="9"/>
  <c r="E29" i="9" a="1"/>
  <c r="E29" i="9"/>
  <c r="B29" i="9" a="1"/>
  <c r="B29" i="9"/>
  <c r="D29" i="9" a="1"/>
  <c r="D29" i="9"/>
  <c r="C29" i="9" a="1"/>
  <c r="C29" i="9"/>
  <c r="D108" i="9" a="1"/>
  <c r="D108" i="9"/>
  <c r="C108" i="9" a="1"/>
  <c r="C108" i="9"/>
  <c r="E108" i="9" a="1"/>
  <c r="E108" i="9"/>
  <c r="B108" i="9" a="1"/>
  <c r="B108" i="9"/>
  <c r="C6" i="4" a="1"/>
  <c r="C6" i="4"/>
  <c r="D2" i="4" a="1"/>
  <c r="D2" i="4"/>
  <c r="A6" i="4" a="1"/>
  <c r="A6" i="4"/>
  <c r="B6" i="4" a="1"/>
  <c r="B6" i="4"/>
  <c r="E6" i="4" a="1"/>
  <c r="E6" i="4"/>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4">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futureMetadata>
  <cellMetadata count="1">
    <bk>
      <rc t="1" v="0"/>
    </bk>
  </cellMetadata>
  <valueMetadata count="4">
    <bk>
      <rc t="2" v="0"/>
    </bk>
    <bk>
      <rc t="2" v="1"/>
    </bk>
    <bk>
      <rc t="2" v="2"/>
    </bk>
    <bk>
      <rc t="2" v="3"/>
    </bk>
  </valueMetadata>
</metadata>
</file>

<file path=xl/sharedStrings.xml><?xml version="1.0" encoding="utf-8"?>
<sst xmlns="http://schemas.openxmlformats.org/spreadsheetml/2006/main" count="2747" uniqueCount="476">
  <si>
    <t>Month</t>
  </si>
  <si>
    <t>Service Area</t>
  </si>
  <si>
    <t>Category</t>
  </si>
  <si>
    <t>Publication Name</t>
  </si>
  <si>
    <t>January</t>
  </si>
  <si>
    <t>February</t>
  </si>
  <si>
    <t>March</t>
  </si>
  <si>
    <t>April</t>
  </si>
  <si>
    <t>All</t>
  </si>
  <si>
    <t>May</t>
  </si>
  <si>
    <t>June</t>
  </si>
  <si>
    <t>July</t>
  </si>
  <si>
    <t>August</t>
  </si>
  <si>
    <t>September</t>
  </si>
  <si>
    <t>October</t>
  </si>
  <si>
    <t>November</t>
  </si>
  <si>
    <t>LGBF Publication Schedule for Feb 2025 to Jan 2026</t>
  </si>
  <si>
    <t>View by Month</t>
  </si>
  <si>
    <t>View by Service Area</t>
  </si>
  <si>
    <t>View by Publication source</t>
  </si>
  <si>
    <t>View by Data Type</t>
  </si>
  <si>
    <t>Month of Next publication</t>
  </si>
  <si>
    <t>Year of Next publication</t>
  </si>
  <si>
    <t>Please select</t>
  </si>
  <si>
    <t>Back to Menu</t>
  </si>
  <si>
    <t>Code</t>
  </si>
  <si>
    <t>Title</t>
  </si>
  <si>
    <t>Publication date</t>
  </si>
  <si>
    <t>Frequency of Publication</t>
  </si>
  <si>
    <t>Year of data</t>
  </si>
  <si>
    <t>Month/Quarter</t>
  </si>
  <si>
    <t>Choose a Service Area</t>
  </si>
  <si>
    <t>Environmental Services</t>
  </si>
  <si>
    <t>Last date of Publication</t>
  </si>
  <si>
    <t>Period of published data</t>
  </si>
  <si>
    <t>Next update</t>
  </si>
  <si>
    <t>Period of data update</t>
  </si>
  <si>
    <t>Choose a Data Type</t>
  </si>
  <si>
    <t xml:space="preserve">Financial </t>
  </si>
  <si>
    <t>Choose a Publication</t>
  </si>
  <si>
    <t>COSLA</t>
  </si>
  <si>
    <t>LGBF Publication Schedule 2026-27</t>
  </si>
  <si>
    <t>The LGBF Overview Report 2024/25</t>
  </si>
  <si>
    <t>W/c 9th March 2025</t>
  </si>
  <si>
    <t>Indicator Code</t>
  </si>
  <si>
    <t>Indicator Title</t>
  </si>
  <si>
    <t>Any Delays and Reasons</t>
  </si>
  <si>
    <t>December</t>
  </si>
  <si>
    <t>ServiceArea</t>
  </si>
  <si>
    <t>Publication Name/theme</t>
  </si>
  <si>
    <t>Year of next update</t>
  </si>
  <si>
    <t>Month of next update</t>
  </si>
  <si>
    <t>Delays and reasons</t>
  </si>
  <si>
    <t>C&amp;L01</t>
  </si>
  <si>
    <t>Cost per attendance at Sports facilities</t>
  </si>
  <si>
    <t>Culture &amp; Leisure Services</t>
  </si>
  <si>
    <t>Finance submissions</t>
  </si>
  <si>
    <t>Annual</t>
  </si>
  <si>
    <t>2024-25</t>
  </si>
  <si>
    <t>2023-24</t>
  </si>
  <si>
    <t>2025-26</t>
  </si>
  <si>
    <t>C&amp;L02</t>
  </si>
  <si>
    <t>Cost per Library Visit</t>
  </si>
  <si>
    <t>C&amp;L03</t>
  </si>
  <si>
    <t>Cost per Museum Visit</t>
  </si>
  <si>
    <t>C&amp;L04</t>
  </si>
  <si>
    <t>Cost of Parks &amp; Open Spaces per 1,000 Population</t>
  </si>
  <si>
    <t>C&amp;L05a</t>
  </si>
  <si>
    <t>Proportion of adults satisfied with libraries</t>
  </si>
  <si>
    <t>SHS survey</t>
  </si>
  <si>
    <t>Satisfaction</t>
  </si>
  <si>
    <t>C&amp;L05b</t>
  </si>
  <si>
    <t>Proportion of adults satisfied with parks and open spaces</t>
  </si>
  <si>
    <t>C&amp;L05c</t>
  </si>
  <si>
    <t>Proportion of adults satisfied with museums and galleries</t>
  </si>
  <si>
    <t>C&amp;L05d</t>
  </si>
  <si>
    <t>Proportion of adults satisfied with leisure facilities</t>
  </si>
  <si>
    <t>CHN01</t>
  </si>
  <si>
    <t>Cost per Primary School Pupil</t>
  </si>
  <si>
    <t>Children's Services</t>
  </si>
  <si>
    <t>CHN02</t>
  </si>
  <si>
    <t>Cost per Secondary School Pupil</t>
  </si>
  <si>
    <t>CHN03</t>
  </si>
  <si>
    <t>Cost per Pre-School Education place</t>
  </si>
  <si>
    <t>CHN04</t>
  </si>
  <si>
    <t>% of Pupils Gaining 5+ Awards at Level 5</t>
  </si>
  <si>
    <t>Insight</t>
  </si>
  <si>
    <t>Performance</t>
  </si>
  <si>
    <t>CHN05</t>
  </si>
  <si>
    <t>% of Pupils Gaining 5+ Awards at Level 6</t>
  </si>
  <si>
    <t>CHN06</t>
  </si>
  <si>
    <t>% of Pupils from 20% most Deprived Areas Gaining 5+ Awards at Level 5</t>
  </si>
  <si>
    <t>CHN07</t>
  </si>
  <si>
    <t>% of Pupils from 20% most Deprived Areas Gaining 5+ Awards at Level 6</t>
  </si>
  <si>
    <t>CHN08a</t>
  </si>
  <si>
    <t>Gross Costs of 'Children Looked After' in residential-based services per child per week</t>
  </si>
  <si>
    <t>LAC</t>
  </si>
  <si>
    <t>CHN08b</t>
  </si>
  <si>
    <t>Gross Cost of "Children Looked After" in a community setting per child per Week</t>
  </si>
  <si>
    <t>CHN09</t>
  </si>
  <si>
    <t>Proportion of children being looked after in the community</t>
  </si>
  <si>
    <t>CHN10</t>
  </si>
  <si>
    <t>Proportion of adults satisfied with local schools</t>
  </si>
  <si>
    <t>CHN11</t>
  </si>
  <si>
    <t>Proportion of pupils entering positive destinations</t>
  </si>
  <si>
    <t>SG Positive Destinations</t>
  </si>
  <si>
    <t>CHN12a</t>
  </si>
  <si>
    <t>Overall Average Total Tariff</t>
  </si>
  <si>
    <t>2022-23</t>
  </si>
  <si>
    <t>CHN12b</t>
  </si>
  <si>
    <t>Average Total Tariff SIMD Quintile 1</t>
  </si>
  <si>
    <t>CHN12c</t>
  </si>
  <si>
    <t>Average Total Tariff SIMD Quintile 2</t>
  </si>
  <si>
    <t>CHN12d</t>
  </si>
  <si>
    <t>Average Total Tariff SIMD Quintile 3</t>
  </si>
  <si>
    <t>CHN12e</t>
  </si>
  <si>
    <t>Average Total Tariff SIMD Quintile 4</t>
  </si>
  <si>
    <t>CHN12f</t>
  </si>
  <si>
    <t>Average Total Tariff SIMD Quintile 5</t>
  </si>
  <si>
    <t>CHN13a</t>
  </si>
  <si>
    <t>% of P1, P4 and P7 pupils achieving expected CFE level in Literacy</t>
  </si>
  <si>
    <t>CFE</t>
  </si>
  <si>
    <t>CHN13b</t>
  </si>
  <si>
    <t>% of P1, P4 and P7 pupils achieving expected CFE level in Numeracy</t>
  </si>
  <si>
    <t>CHN14a</t>
  </si>
  <si>
    <t>Literacy Attainment Gap (P1,4,7 Combined)</t>
  </si>
  <si>
    <t>CHN14b</t>
  </si>
  <si>
    <t>Numeracy Attainment Gap (P1,4,7 Combined)</t>
  </si>
  <si>
    <t>CHN17</t>
  </si>
  <si>
    <t>Proportion of Children meeting developmental milestones</t>
  </si>
  <si>
    <t>PHS</t>
  </si>
  <si>
    <t>CHN18</t>
  </si>
  <si>
    <t>Proportion of funded early years provision which is graded good/better</t>
  </si>
  <si>
    <t>Care Inspectorate</t>
  </si>
  <si>
    <t>CHN19a</t>
  </si>
  <si>
    <t>School attendance rates (per 100 pupils)</t>
  </si>
  <si>
    <t>School Statistics</t>
  </si>
  <si>
    <t>CHN19b</t>
  </si>
  <si>
    <t>School attendance rates (per 100 'looked after pupils')</t>
  </si>
  <si>
    <t>CHN20a</t>
  </si>
  <si>
    <t>School exclusions rates (per 1,000 pupils)</t>
  </si>
  <si>
    <t>Biennial</t>
  </si>
  <si>
    <t>2026-27</t>
  </si>
  <si>
    <t>CHN20b</t>
  </si>
  <si>
    <t>School exclusions rates (per 1,000 'looked after pupils')</t>
  </si>
  <si>
    <t>CHN21</t>
  </si>
  <si>
    <t>Participation rate for 16-19 year olds (%)</t>
  </si>
  <si>
    <t>SDS Participation rate</t>
  </si>
  <si>
    <t>CHN22</t>
  </si>
  <si>
    <t>Proportion of Child Protection re-registrations within 18 months</t>
  </si>
  <si>
    <t>CHN23</t>
  </si>
  <si>
    <t>Proportion of LAC with more than 1 placement in the last year</t>
  </si>
  <si>
    <t>CHN24</t>
  </si>
  <si>
    <t>Proportion of children living in poverty (after housing costs)</t>
  </si>
  <si>
    <t>Child Poverty</t>
  </si>
  <si>
    <t>CLIM01</t>
  </si>
  <si>
    <t>CO2 emissions area wide per capita</t>
  </si>
  <si>
    <t>Tackling Climate Change</t>
  </si>
  <si>
    <t>UK Greenhouse Gas Emissions</t>
  </si>
  <si>
    <t>CLIM02</t>
  </si>
  <si>
    <t>CO2 emissions area wide: emissions within scope of LA per capita</t>
  </si>
  <si>
    <t>CLIM03</t>
  </si>
  <si>
    <t>CO2 emissions from Transport per 1000 population</t>
  </si>
  <si>
    <t>SSN</t>
  </si>
  <si>
    <t>CLIM04</t>
  </si>
  <si>
    <t>CO2 emissions from Electricity per 1000 population</t>
  </si>
  <si>
    <t>CLIM05</t>
  </si>
  <si>
    <t>CO2 emissions from Natural Gas per 1000 population</t>
  </si>
  <si>
    <t>CORP01</t>
  </si>
  <si>
    <t>Support services as a percentage of Total Gross expenditure</t>
  </si>
  <si>
    <t>Corporate Services</t>
  </si>
  <si>
    <t>CORP03b</t>
  </si>
  <si>
    <t>Proportion of the highest paid 5% of employees who are women</t>
  </si>
  <si>
    <t>LGBF Data collection</t>
  </si>
  <si>
    <t>CORP03c</t>
  </si>
  <si>
    <t>Gender pay gap (%)</t>
  </si>
  <si>
    <t>CORP04</t>
  </si>
  <si>
    <t>Cost per dwelling of collecting Council Tax</t>
  </si>
  <si>
    <t>CORP06a</t>
  </si>
  <si>
    <t>Sickness absence days per teacher</t>
  </si>
  <si>
    <t>CORP06b</t>
  </si>
  <si>
    <t>Sickness absence days per employee (non-teacher)</t>
  </si>
  <si>
    <t>CORP07</t>
  </si>
  <si>
    <t>Percentage of income due from Council Tax received by the end of the year</t>
  </si>
  <si>
    <t>CORP08</t>
  </si>
  <si>
    <t>Percentage of invoices sampled that were paid within 30 days</t>
  </si>
  <si>
    <t>CORP09</t>
  </si>
  <si>
    <t>Proportion of SWF Crisis Grant decisions within 1 day</t>
  </si>
  <si>
    <t>SG Social Security Statistics</t>
  </si>
  <si>
    <t>2024-25 Q4</t>
  </si>
  <si>
    <t>CORP10</t>
  </si>
  <si>
    <t>Proportion of SWF Community Care Grant decisions within 15 days</t>
  </si>
  <si>
    <t>CORP11</t>
  </si>
  <si>
    <t>Proportion of SWF budget spent</t>
  </si>
  <si>
    <t>CORP12</t>
  </si>
  <si>
    <t>Proportion of DHP funding spent</t>
  </si>
  <si>
    <t>CORP-ASSET01</t>
  </si>
  <si>
    <t>% of operational buildings that are suitable for their current use</t>
  </si>
  <si>
    <t>CORP-ASSET02</t>
  </si>
  <si>
    <t>% of internal floor area of operational buildings in satisfactory condition</t>
  </si>
  <si>
    <t>ECON01</t>
  </si>
  <si>
    <t>Percentage of Unemployed People Assisted into work from Council Programmes</t>
  </si>
  <si>
    <t>Economic Development</t>
  </si>
  <si>
    <t>SLAED</t>
  </si>
  <si>
    <t>ECON02</t>
  </si>
  <si>
    <t>Cost of Planning &amp; Building Standards per planning application</t>
  </si>
  <si>
    <t>ECON03</t>
  </si>
  <si>
    <t>Average time per business and industry planning application (weeks)</t>
  </si>
  <si>
    <t>SG Planning data</t>
  </si>
  <si>
    <t>ECON04</t>
  </si>
  <si>
    <t>Proportion of procurement spent on local enterprises</t>
  </si>
  <si>
    <t>SG Procurement hub</t>
  </si>
  <si>
    <t>ECON05</t>
  </si>
  <si>
    <t>No of business gateway start-ups per 10,000 population</t>
  </si>
  <si>
    <t>2024-25 March</t>
  </si>
  <si>
    <t>ECON06</t>
  </si>
  <si>
    <t>Investment in Economic Development &amp; Tourism per 1,000 population</t>
  </si>
  <si>
    <t>ECON07</t>
  </si>
  <si>
    <t>Proportion of people earning less than the living wage</t>
  </si>
  <si>
    <t>ONS</t>
  </si>
  <si>
    <t>ECON08</t>
  </si>
  <si>
    <t>Proportion of properties receiving Superfast Broadband</t>
  </si>
  <si>
    <t>OfCom</t>
  </si>
  <si>
    <t>ECON09</t>
  </si>
  <si>
    <t>Town Vacancy Rates</t>
  </si>
  <si>
    <t>ECON10</t>
  </si>
  <si>
    <t>Immediate available employment land as a % of total land allocated for employment purposes</t>
  </si>
  <si>
    <t>ECON11</t>
  </si>
  <si>
    <t>Gross Value Added (GVA) per capita</t>
  </si>
  <si>
    <t>ONS Regional gross value added by Industry</t>
  </si>
  <si>
    <t>ECON12a</t>
  </si>
  <si>
    <t>Claimant Count as a % of Working Age Population</t>
  </si>
  <si>
    <t>NOMIS</t>
  </si>
  <si>
    <t>2025-26 April</t>
  </si>
  <si>
    <t>ECON12b</t>
  </si>
  <si>
    <t>Claimant Count as % of 16-24 Population</t>
  </si>
  <si>
    <t>ENV01a</t>
  </si>
  <si>
    <t>Net cost per Waste collection per premises</t>
  </si>
  <si>
    <t>ENV02a</t>
  </si>
  <si>
    <t>Net cost per Waste disposal per premises</t>
  </si>
  <si>
    <t>ENV03a</t>
  </si>
  <si>
    <t>Net cost of street cleaning per 1,000 population</t>
  </si>
  <si>
    <t>ENV03c</t>
  </si>
  <si>
    <t>Street Cleanliness Score</t>
  </si>
  <si>
    <t xml:space="preserve">LEAMS </t>
  </si>
  <si>
    <t>ENV04a</t>
  </si>
  <si>
    <t>Cost of roads per kilometre</t>
  </si>
  <si>
    <t>SCOTS Roads</t>
  </si>
  <si>
    <t>November 2025</t>
  </si>
  <si>
    <t>ENV04b</t>
  </si>
  <si>
    <t>Percentage of A class roads considered for maintenance treatment</t>
  </si>
  <si>
    <t>2024-26</t>
  </si>
  <si>
    <t>2022-24</t>
  </si>
  <si>
    <t>ENV04c</t>
  </si>
  <si>
    <t>Percentage of B class roads considered for maintenance treatment</t>
  </si>
  <si>
    <t>ENV04d</t>
  </si>
  <si>
    <t>Percentage of C class roads considered for maintenance treatment</t>
  </si>
  <si>
    <t>ENV04e</t>
  </si>
  <si>
    <t>Percentage of unclassified roads considered for maintenance treatment</t>
  </si>
  <si>
    <t>2022-26</t>
  </si>
  <si>
    <t>2020-24</t>
  </si>
  <si>
    <t>ENV05</t>
  </si>
  <si>
    <t>Cost of Trading Standards and environmental health per 1,000 population</t>
  </si>
  <si>
    <t>ENV05a</t>
  </si>
  <si>
    <t>Cost of Trading Standards, Money Advice &amp; Citizens Advice per 1,000 population</t>
  </si>
  <si>
    <t>ENV05b</t>
  </si>
  <si>
    <t>Cost of environmental health per 1,000 population</t>
  </si>
  <si>
    <t>ENV06</t>
  </si>
  <si>
    <t>Proportion of total household waste arising that is recycled</t>
  </si>
  <si>
    <t>SEPA</t>
  </si>
  <si>
    <t>ENV07a</t>
  </si>
  <si>
    <t>Proportion of adults satisfied with refuse collection</t>
  </si>
  <si>
    <t>ENV07b</t>
  </si>
  <si>
    <t>Proportion of adults satisfied with street cleaning</t>
  </si>
  <si>
    <t>FINSUS01</t>
  </si>
  <si>
    <t>Total useable reserves as a % of council annual budgeted revenue</t>
  </si>
  <si>
    <t>Financial Sustainability</t>
  </si>
  <si>
    <t>FINSUS02</t>
  </si>
  <si>
    <t>Uncommitted General Fund Balance as a % of annual budgeted net revenue</t>
  </si>
  <si>
    <t>FINSUS03</t>
  </si>
  <si>
    <t>Ratio of Financing Costs to Net Revenue Stream - General Fund</t>
  </si>
  <si>
    <t>FINSUS04</t>
  </si>
  <si>
    <t>Ratio of Financing Costs to Net Revenue Stream - Housing Revenue Account</t>
  </si>
  <si>
    <t>FINSUS05</t>
  </si>
  <si>
    <t>Actual outturn as a percentage of budgeted expenditure</t>
  </si>
  <si>
    <t>FINSUS06</t>
  </si>
  <si>
    <t>Reliance on Reserves as a % of Net Expenditure</t>
  </si>
  <si>
    <t>HSN01b</t>
  </si>
  <si>
    <t>Gross rent arrears (all tenants) as a percentage of rent due for the year</t>
  </si>
  <si>
    <t>Housing Services</t>
  </si>
  <si>
    <t>SHR data</t>
  </si>
  <si>
    <t>HSN02</t>
  </si>
  <si>
    <t>Proportion of rent due in the year that was lost due to voids</t>
  </si>
  <si>
    <t>HSN03</t>
  </si>
  <si>
    <t>Proportion of council dwellings meeting Scottish Housing Quality Standards</t>
  </si>
  <si>
    <t>HSN04b</t>
  </si>
  <si>
    <t>Average number of days taken to complete non-emergency repairs</t>
  </si>
  <si>
    <t>HSN05a</t>
  </si>
  <si>
    <r>
      <rPr>
        <sz val="11"/>
        <color rgb="FF000000"/>
        <rFont val="Calibri"/>
        <scheme val="minor"/>
      </rPr>
      <t xml:space="preserve">Proportion of council dwellings that are energy efficient - </t>
    </r>
    <r>
      <rPr>
        <b/>
        <sz val="11"/>
        <color rgb="FF000000"/>
        <rFont val="Calibri"/>
        <scheme val="minor"/>
      </rPr>
      <t>put on hold by SHR</t>
    </r>
  </si>
  <si>
    <t>TBC</t>
  </si>
  <si>
    <t>2021-22</t>
  </si>
  <si>
    <t>SW01</t>
  </si>
  <si>
    <t>Home care costs per hour for people aged 65 or over</t>
  </si>
  <si>
    <t>Adult Social Care Services</t>
  </si>
  <si>
    <t>SW02</t>
  </si>
  <si>
    <t xml:space="preserve">SDS (DP + MPB) spend on adults as a % of total adult social work spend </t>
  </si>
  <si>
    <t>SW03a</t>
  </si>
  <si>
    <t>% of people 65+ with long-term care needs who are receiving personal care at home</t>
  </si>
  <si>
    <t>Free Personal and Nursing Care</t>
  </si>
  <si>
    <t>SW04b</t>
  </si>
  <si>
    <t>% of adults supported at home who agree that their services and support had an impact in improving or maintaining their quality of life</t>
  </si>
  <si>
    <t>HACE survey</t>
  </si>
  <si>
    <t>SW04c</t>
  </si>
  <si>
    <t>% of adults supported at home who agree that they are supported to live as independently as possible</t>
  </si>
  <si>
    <t>SW04d</t>
  </si>
  <si>
    <t>% of adults supported at home who agree that they had a say in how their help, care or support was provided</t>
  </si>
  <si>
    <t>SW04e</t>
  </si>
  <si>
    <t>% of carers who feel supported to continue in their caring role</t>
  </si>
  <si>
    <t>SW05</t>
  </si>
  <si>
    <t>Residential costs per week per resident for people aged 65 or over</t>
  </si>
  <si>
    <t>SW06</t>
  </si>
  <si>
    <t>Rate of readmission to hospital within 28 days per 1,000 discharges</t>
  </si>
  <si>
    <t>SW07</t>
  </si>
  <si>
    <t>Proportion of adult care services graded good or better</t>
  </si>
  <si>
    <t>SW08</t>
  </si>
  <si>
    <t>Number of days people spend in hospital when they are ready to be discharged, per 1,000 population (75+)</t>
  </si>
  <si>
    <t>2025-26 May</t>
  </si>
  <si>
    <t>FamilyGrouping</t>
  </si>
  <si>
    <t>MeasureType</t>
  </si>
  <si>
    <t>SeriesBreak</t>
  </si>
  <si>
    <t>SeriesBreakText</t>
  </si>
  <si>
    <t>NumberFormat</t>
  </si>
  <si>
    <t>%ChangeFormat</t>
  </si>
  <si>
    <t>Unit</t>
  </si>
  <si>
    <t>Ranking_Type</t>
  </si>
  <si>
    <t>Numerator_Title</t>
  </si>
  <si>
    <t>Num_NumberFormat</t>
  </si>
  <si>
    <t>Denominator_Title</t>
  </si>
  <si>
    <t>Den_NumberFormat</t>
  </si>
  <si>
    <t>ReportingPeriod</t>
  </si>
  <si>
    <t>FrequencyPublication</t>
  </si>
  <si>
    <t>Other services</t>
  </si>
  <si>
    <t>Cost</t>
  </si>
  <si>
    <t>Data for the year 2023/24 was modelled for E. Dunbartonshire.</t>
  </si>
  <si>
    <t>£0.00</t>
  </si>
  <si>
    <t>0.0%</t>
  </si>
  <si>
    <t>Pounds</t>
  </si>
  <si>
    <t>Ascending</t>
  </si>
  <si>
    <t>Sports facilities - net expenditure (£000)</t>
  </si>
  <si>
    <t>£#,###</t>
  </si>
  <si>
    <t>No. Of Attendances at Sport Facilities</t>
  </si>
  <si>
    <t>#,###</t>
  </si>
  <si>
    <t>Annually</t>
  </si>
  <si>
    <t>Libraries - net expenditure (£000)</t>
  </si>
  <si>
    <t>Number of Library Visits</t>
  </si>
  <si>
    <t>Museums &amp; Galleries - net expenditure (£000)</t>
  </si>
  <si>
    <t>Number of Museum Visits</t>
  </si>
  <si>
    <t>Parks and Open Spaces - net expenditure (£000)</t>
  </si>
  <si>
    <t>MYE Population</t>
  </si>
  <si>
    <t>Percentage</t>
  </si>
  <si>
    <t>Care must be taken when comparing 2018/21 satisfaction data to earlier or later years. The results of the SHS 2020 telephone survey are not directly comparable to SHS results for previous years due to a reduced sample size and a change in methodology during the Covid-19 pandemic.</t>
  </si>
  <si>
    <t>0.0 "pp"</t>
  </si>
  <si>
    <t>Descending</t>
  </si>
  <si>
    <t>3 Year Aggregates</t>
  </si>
  <si>
    <t>Primary education - Gross expenditure (£000)</t>
  </si>
  <si>
    <t>Number of Pupils in Primary</t>
  </si>
  <si>
    <t>Secondary education - Gross expenditure (£000)</t>
  </si>
  <si>
    <t>Number of Pupils in Secondary</t>
  </si>
  <si>
    <t>People's services</t>
  </si>
  <si>
    <t>Pre-Primary education - Gross expenditure (£000)</t>
  </si>
  <si>
    <t>Number of Places</t>
  </si>
  <si>
    <t xml:space="preserve">Care must be taken when comparing the attainment of cohorts over the past 3 years and when comparing these years to the attainment of earlier cohorts. Any changes between the attainment levels of the last 3 cohorts and those of previous years should not be seen as an indication that performance has improved or worsened, without further evidence. </t>
  </si>
  <si>
    <t>##%</t>
  </si>
  <si>
    <t>Gross Cost of Looked After Children - Residential (£000)</t>
  </si>
  <si>
    <t>Number of Children (residential)</t>
  </si>
  <si>
    <t>Gross Cost of Looked After Children - Community (£000)</t>
  </si>
  <si>
    <t xml:space="preserve">Number of Children (community) </t>
  </si>
  <si>
    <t>Number</t>
  </si>
  <si>
    <t>Score</t>
  </si>
  <si>
    <t>2023-24 data for Moray is not published.</t>
  </si>
  <si>
    <t>Percentage points</t>
  </si>
  <si>
    <t>Biennially</t>
  </si>
  <si>
    <t>0.0</t>
  </si>
  <si>
    <t>Rate per 1,000</t>
  </si>
  <si>
    <t>0.00</t>
  </si>
  <si>
    <t>Tonnes</t>
  </si>
  <si>
    <t>CO2 emissions from Transport (tonnes)</t>
  </si>
  <si>
    <t>CO2 emissions from Electricity (tonnes)</t>
  </si>
  <si>
    <t>CO2 emissions from Natural Gas (tonnes)</t>
  </si>
  <si>
    <t>Support Services - Gross Expenditure (£000)</t>
  </si>
  <si>
    <t>Total General Fund - Gross Expenditure (£000s)</t>
  </si>
  <si>
    <t>Number of Female Employees in Top 5%</t>
  </si>
  <si>
    <t>Total Number of Employees in Top 5%</t>
  </si>
  <si>
    <t>Goldilocks</t>
  </si>
  <si>
    <t>Average Hourly Rate of Pay (Male)</t>
  </si>
  <si>
    <t>Average Hourly Rate of Pay (Female)</t>
  </si>
  <si>
    <t>Data for the year 2023/24 was modelled for East Dunbartonshire and Eilean Siar</t>
  </si>
  <si>
    <t>Cost of collecting council tax</t>
  </si>
  <si>
    <t>Number of Dwellings</t>
  </si>
  <si>
    <t>Days</t>
  </si>
  <si>
    <t>Days lost through sickness absence - Teachers</t>
  </si>
  <si>
    <t>Total Number of FTE Staff - Teachers</t>
  </si>
  <si>
    <t>Days lost through sickness absence - Other</t>
  </si>
  <si>
    <t>Total Number of FTE Staff - Other</t>
  </si>
  <si>
    <t>Income Received from Council Tax</t>
  </si>
  <si>
    <t>Income Due from Council Tax (excluding reliefs and rebates)</t>
  </si>
  <si>
    <t>No of Invoices Paid Within 30 days</t>
  </si>
  <si>
    <t>No of Invoices Sampled</t>
  </si>
  <si>
    <t>Data for this indicator is available on a quarterly basis.  The yearly values presented represent an average of the quarterly values. The data for the most recent year is an average of the quarters which are currently available.  As the full year is not yet available for the most recent year, caution may be required when comparing to previous years.</t>
  </si>
  <si>
    <t>Number of Crisis Grant cases with an initial decision within 1 day</t>
  </si>
  <si>
    <t>Number of Crisis Grant Cases with a decision in this quarter</t>
  </si>
  <si>
    <t>Quarterly</t>
  </si>
  <si>
    <t>Number of CCG cases with an initial decision within 15 days</t>
  </si>
  <si>
    <t>Number of CCG Cases with a decision in this quarter</t>
  </si>
  <si>
    <t>SWF Actual Spend</t>
  </si>
  <si>
    <t>SWF Budget</t>
  </si>
  <si>
    <t>DHP Award Value Spent</t>
  </si>
  <si>
    <t>DHP Estimated Funding</t>
  </si>
  <si>
    <t>No of Operational Buildings which are suitable for use</t>
  </si>
  <si>
    <t>Number of Operational Buildings</t>
  </si>
  <si>
    <t>GIA which is satisfactory</t>
  </si>
  <si>
    <t>General Internal Floor Area</t>
  </si>
  <si>
    <t>Data for the year 2023/24 was modelled for Aberdeen City</t>
  </si>
  <si>
    <t>Number of Unemployed people assisted into work from council employability programmes</t>
  </si>
  <si>
    <t>Model-based unemployment count</t>
  </si>
  <si>
    <t>Planning - Gross Expenditure</t>
  </si>
  <si>
    <t>Number of Planning Applications Decided</t>
  </si>
  <si>
    <t>Rate per 10,000</t>
  </si>
  <si>
    <t>Number of Business Gateway Start-Ups</t>
  </si>
  <si>
    <t>Monthly</t>
  </si>
  <si>
    <t>Economic Development &amp; Tourism - Gross expenditure (£000)</t>
  </si>
  <si>
    <t>2023-24 data is not published for Argyll and Bute, Clackmannanshire, East Renfrewshire, Eilean Siar,  Midlothian, Orkney Islands, Stirling, West Dunbartonshire and Shetland Islands. 2022-23 data is not published for Argyll and Bute, Clackmannanshire, East Dunbartonshire, East Lothian, East Renfrewshire, Eilean Siar, Inverclyde, Midlothian, N.Ayrshire, Orkney Islands, Stirling, West Dunbartonshire and Shetland Islands.</t>
  </si>
  <si>
    <t>Data for the year 2022/23 was modelled for South Ayrshire. Data for the year 2023/24 was modelled for Higland.</t>
  </si>
  <si>
    <t>Data for the year 2023/24 is not published for Highland, Inverclyde, Shetland Islands, South Ayrshire</t>
  </si>
  <si>
    <t>Data for this indicator is available on a monthly basis.  The yearly values presented represent an average of the monthly values. The data for the most recent year is an average of the months which are currently available.  As the full year is not yet available for the most recent year, caution may be required when comparing to previous years.</t>
  </si>
  <si>
    <t>Claimant Count</t>
  </si>
  <si>
    <t>MYE Population (Working Age)</t>
  </si>
  <si>
    <t>Claimant Count (16 to 24)</t>
  </si>
  <si>
    <t>MYE Population (16 to 24)</t>
  </si>
  <si>
    <t>£#,###.##</t>
  </si>
  <si>
    <t>Waste collection - Net expenditure (£000)</t>
  </si>
  <si>
    <t>Number of Premises for Refuse Collection</t>
  </si>
  <si>
    <t>Waste disposal - Net expenditure (£000)</t>
  </si>
  <si>
    <t>Street cleaning - Net expenditure (£000)</t>
  </si>
  <si>
    <t>Road and winter maintenance - Gross expenditure (£000)</t>
  </si>
  <si>
    <t>Length of roads (km)</t>
  </si>
  <si>
    <t>2 Year Aggregates</t>
  </si>
  <si>
    <t>4 Year Aggregates</t>
  </si>
  <si>
    <t>Trading Standards &amp; Environmental Health - Gross Expenditure (£000)</t>
  </si>
  <si>
    <t>Trading Standards - Gross Expenditure (£000)</t>
  </si>
  <si>
    <t>Environmental Health - Gross Expenditure (£000)</t>
  </si>
  <si>
    <t>Data for the year 2023/24 was modelled for E. Dunbartonshire and Clackmannanshire.</t>
  </si>
  <si>
    <t>Net outrun revenue expenditure as reported to committee (£000)</t>
  </si>
  <si>
    <t>Net budgeted revenue expenditure as reported to committee (£000)</t>
  </si>
  <si>
    <t>Gross Rent Arrears at Year End</t>
  </si>
  <si>
    <t>Rent due in year</t>
  </si>
  <si>
    <t>Rent lost through properties being empty</t>
  </si>
  <si>
    <t>Properties meeting SHQS Year End</t>
  </si>
  <si>
    <t>Properties Within Scope of SHQS Year End</t>
  </si>
  <si>
    <t>Average working days to complete non-emergency repairs</t>
  </si>
  <si>
    <t>Non-emergency repairs completed</t>
  </si>
  <si>
    <t>Proportion of council dwellings that are energy efficient</t>
  </si>
  <si>
    <t>Self-contained properties that meet EESSH Total</t>
  </si>
  <si>
    <t>Self-contained properties in scope of EESSH Total</t>
  </si>
  <si>
    <t>Total Homecare Expenditure  (£000)</t>
  </si>
  <si>
    <t>Care Hours per Year</t>
  </si>
  <si>
    <t>SDS Spend on over 18s (£000)</t>
  </si>
  <si>
    <t>Gross SW Spend on over 18s (£000)</t>
  </si>
  <si>
    <t>Gross Expenditure on Care Homes for Older People (£000)</t>
  </si>
  <si>
    <t>Number of long-stay residents aged 65+ supported in Care Homes</t>
  </si>
  <si>
    <t>#.0</t>
  </si>
  <si>
    <t>Number of readmissions to an acute hospital within 28 days of discharge</t>
  </si>
  <si>
    <t>Number of discharges</t>
  </si>
  <si>
    <t>0</t>
  </si>
  <si>
    <t>Number of bed days people spend in hospital when they are ready to be discharged</t>
  </si>
  <si>
    <t>MYE Population (75+)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</si>
</sst>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809]dd\ mmmm\ yyyy;@"/>
    <numFmt numFmtId="165" formatCode="[$-F800]dddd\,\ mmmm\ dd\,\ yyyy"/>
  </numFmts>
  <fonts count="20">
    <font>
      <sz val="11"/>
      <color theme="1"/>
      <name val="Calibri"/>
      <family val="2"/>
      <scheme val="minor"/>
    </font>
    <font>
      <b/>
      <sz val="11"/>
      <color theme="1"/>
      <name val="Calibri"/>
      <family val="2"/>
      <scheme val="minor"/>
    </font>
    <font>
      <sz val="11"/>
      <color rgb="FF000000"/>
      <name val="Calibri"/>
      <family val="2"/>
      <scheme val="minor"/>
    </font>
    <font>
      <b/>
      <sz val="11"/>
      <color theme="0"/>
      <name val="Calibri"/>
      <family val="2"/>
      <scheme val="minor"/>
    </font>
    <font>
      <sz val="8"/>
      <name val="Calibri"/>
      <family val="2"/>
      <scheme val="minor"/>
    </font>
    <font>
      <b/>
      <sz val="14"/>
      <color theme="1"/>
      <name val="Calibri"/>
      <family val="2"/>
      <scheme val="minor"/>
    </font>
    <font>
      <b/>
      <sz val="22"/>
      <color theme="1"/>
      <name val="Calibri"/>
      <family val="2"/>
      <scheme val="minor"/>
    </font>
    <font>
      <u/>
      <sz val="11"/>
      <color theme="10"/>
      <name val="Calibri"/>
      <family val="2"/>
      <scheme val="minor"/>
    </font>
    <font>
      <b/>
      <sz val="24"/>
      <color theme="1"/>
      <name val="Calibri"/>
      <family val="2"/>
      <scheme val="minor"/>
    </font>
    <font>
      <b/>
      <sz val="22"/>
      <name val="Calibri"/>
      <family val="2"/>
      <scheme val="minor"/>
    </font>
    <font>
      <u/>
      <sz val="14"/>
      <color theme="10"/>
      <name val="Calibri"/>
      <family val="2"/>
      <scheme val="minor"/>
    </font>
    <font>
      <b/>
      <sz val="48"/>
      <color theme="1"/>
      <name val="Calibri"/>
      <family val="2"/>
      <scheme val="minor"/>
    </font>
    <font>
      <b/>
      <sz val="24"/>
      <color theme="0"/>
      <name val="Calibri Light"/>
      <family val="3"/>
      <scheme val="major"/>
    </font>
    <font>
      <b/>
      <sz val="42"/>
      <color theme="1"/>
      <name val="Calibri"/>
      <family val="2"/>
      <scheme val="minor"/>
    </font>
    <font>
      <b/>
      <sz val="12"/>
      <color theme="0"/>
      <name val="Calibri Light"/>
      <family val="3"/>
      <scheme val="major"/>
    </font>
    <font>
      <sz val="12"/>
      <color theme="1"/>
      <name val="Calibri"/>
      <family val="2"/>
      <scheme val="minor"/>
    </font>
    <font>
      <sz val="11"/>
      <color rgb="FF242424"/>
      <name val="Aptos Narrow"/>
      <charset val="1"/>
    </font>
    <font>
      <sz val="11"/>
      <color rgb="FF000000"/>
      <name val="Calibri"/>
      <scheme val="minor"/>
    </font>
    <font>
      <b/>
      <sz val="11"/>
      <color rgb="FF000000"/>
      <name val="Calibri"/>
      <scheme val="minor"/>
    </font>
    <font>
      <b/>
      <sz val="20"/>
      <color rgb="FF00B050"/>
      <name val="Calibri"/>
      <family val="2"/>
      <scheme val="minor"/>
    </font>
  </fonts>
  <fills count="13">
    <fill>
      <patternFill patternType="none"/>
    </fill>
    <fill>
      <patternFill patternType="gray125"/>
    </fill>
    <fill>
      <patternFill patternType="solid">
        <fgColor rgb="FFF2F2F2"/>
        <bgColor indexed="64"/>
      </patternFill>
    </fill>
    <fill>
      <patternFill patternType="solid">
        <fgColor rgb="FFE2EFDA"/>
        <bgColor indexed="64"/>
      </patternFill>
    </fill>
    <fill>
      <patternFill patternType="solid">
        <fgColor rgb="FFFCE4D6"/>
        <bgColor indexed="64"/>
      </patternFill>
    </fill>
    <fill>
      <patternFill patternType="solid">
        <fgColor rgb="FFD9E1F2"/>
        <bgColor indexed="64"/>
      </patternFill>
    </fill>
    <fill>
      <patternFill patternType="solid">
        <fgColor rgb="FFFFF2CC"/>
        <bgColor indexed="64"/>
      </patternFill>
    </fill>
    <fill>
      <patternFill patternType="solid">
        <fgColor theme="7" tint="0.79998168889431442"/>
        <bgColor indexed="64"/>
      </patternFill>
    </fill>
    <fill>
      <patternFill patternType="solid">
        <fgColor rgb="FFF8CBAD"/>
        <bgColor indexed="64"/>
      </patternFill>
    </fill>
    <fill>
      <patternFill patternType="solid">
        <fgColor rgb="FFFFFF00"/>
        <bgColor indexed="64"/>
      </patternFill>
    </fill>
    <fill>
      <patternFill patternType="solid">
        <fgColor theme="1"/>
        <bgColor theme="1"/>
      </patternFill>
    </fill>
    <fill>
      <patternFill patternType="solid">
        <fgColor theme="3"/>
        <bgColor indexed="64"/>
      </patternFill>
    </fill>
    <fill>
      <patternFill patternType="solid">
        <fgColor rgb="FF44546A"/>
        <bgColor indexed="64"/>
      </patternFill>
    </fill>
  </fills>
  <borders count="19">
    <border>
      <left/>
      <right/>
      <top/>
      <bottom/>
      <diagonal/>
    </border>
    <border>
      <left/>
      <right/>
      <top style="thin">
        <color theme="1"/>
      </top>
      <bottom/>
      <diagonal/>
    </border>
    <border>
      <left style="thin">
        <color theme="1"/>
      </left>
      <right/>
      <top style="thin">
        <color theme="1"/>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thin">
        <color theme="0"/>
      </right>
      <top/>
      <bottom/>
      <diagonal/>
    </border>
    <border>
      <left style="thin">
        <color theme="0"/>
      </left>
      <right style="thin">
        <color theme="0"/>
      </right>
      <top style="thin">
        <color theme="0"/>
      </top>
      <bottom style="thin">
        <color theme="0"/>
      </bottom>
      <diagonal/>
    </border>
    <border>
      <left style="medium">
        <color theme="0"/>
      </left>
      <right/>
      <top style="medium">
        <color theme="0"/>
      </top>
      <bottom style="thin">
        <color theme="0"/>
      </bottom>
      <diagonal/>
    </border>
    <border>
      <left/>
      <right/>
      <top style="medium">
        <color theme="0"/>
      </top>
      <bottom style="thin">
        <color theme="0"/>
      </bottom>
      <diagonal/>
    </border>
    <border>
      <left/>
      <right style="medium">
        <color theme="0"/>
      </right>
      <top style="medium">
        <color theme="0"/>
      </top>
      <bottom style="thin">
        <color theme="0"/>
      </bottom>
      <diagonal/>
    </border>
    <border>
      <left/>
      <right style="medium">
        <color theme="0"/>
      </right>
      <top/>
      <bottom/>
      <diagonal/>
    </border>
    <border>
      <left style="thin">
        <color theme="0"/>
      </left>
      <right style="medium">
        <color theme="0"/>
      </right>
      <top style="thin">
        <color theme="0"/>
      </top>
      <bottom style="thin">
        <color theme="0"/>
      </bottom>
      <diagonal/>
    </border>
    <border>
      <left style="thin">
        <color theme="0"/>
      </left>
      <right style="thin">
        <color theme="0"/>
      </right>
      <top style="thin">
        <color theme="0"/>
      </top>
      <bottom style="medium">
        <color theme="0"/>
      </bottom>
      <diagonal/>
    </border>
    <border>
      <left style="thin">
        <color theme="0"/>
      </left>
      <right style="medium">
        <color theme="0"/>
      </right>
      <top style="thin">
        <color theme="0"/>
      </top>
      <bottom style="medium">
        <color theme="0"/>
      </bottom>
      <diagonal/>
    </border>
    <border>
      <left/>
      <right style="thin">
        <color theme="1"/>
      </right>
      <top style="thin">
        <color theme="1"/>
      </top>
      <bottom/>
      <diagonal/>
    </border>
    <border>
      <left/>
      <right/>
      <top style="thin">
        <color theme="1"/>
      </top>
      <bottom style="thin">
        <color theme="1"/>
      </bottom>
      <diagonal/>
    </border>
  </borders>
  <cellStyleXfs count="2">
    <xf numFmtId="0" fontId="0" fillId="0" borderId="0"/>
    <xf numFmtId="0" fontId="7" fillId="0" borderId="0" applyNumberFormat="0" applyFill="0" applyBorder="0" applyAlignment="0" applyProtection="0"/>
  </cellStyleXfs>
  <cellXfs count="86">
    <xf numFmtId="0" fontId="0" fillId="0" borderId="0" xfId="0"/>
    <xf numFmtId="0" fontId="1" fillId="0" borderId="0" xfId="0" applyFont="1"/>
    <xf numFmtId="0" fontId="1" fillId="2" borderId="0" xfId="0" applyFont="1" applyFill="1"/>
    <xf numFmtId="49" fontId="1" fillId="3" borderId="0" xfId="0" applyNumberFormat="1" applyFont="1" applyFill="1" applyAlignment="1">
      <alignment horizontal="center"/>
    </xf>
    <xf numFmtId="0" fontId="1" fillId="3" borderId="0" xfId="0" applyFont="1" applyFill="1"/>
    <xf numFmtId="0" fontId="1" fillId="4" borderId="0" xfId="0" applyFont="1" applyFill="1"/>
    <xf numFmtId="0" fontId="1" fillId="4" borderId="0" xfId="0" applyFont="1" applyFill="1" applyAlignment="1">
      <alignment horizontal="center"/>
    </xf>
    <xf numFmtId="0" fontId="1" fillId="5" borderId="0" xfId="0" applyFont="1" applyFill="1"/>
    <xf numFmtId="0" fontId="0" fillId="0" borderId="0" xfId="0" applyAlignment="1">
      <alignment wrapText="1"/>
    </xf>
    <xf numFmtId="49" fontId="0" fillId="0" borderId="0" xfId="0" quotePrefix="1" applyNumberFormat="1" applyAlignment="1">
      <alignment horizontal="center"/>
    </xf>
    <xf numFmtId="49" fontId="0" fillId="0" borderId="0" xfId="0" applyNumberFormat="1" applyAlignment="1">
      <alignment horizontal="center"/>
    </xf>
    <xf numFmtId="0" fontId="0" fillId="0" borderId="0" xfId="0" applyAlignment="1">
      <alignment horizontal="center"/>
    </xf>
    <xf numFmtId="0" fontId="0" fillId="6" borderId="0" xfId="0" applyFill="1"/>
    <xf numFmtId="0" fontId="0" fillId="4" borderId="0" xfId="0" applyFill="1"/>
    <xf numFmtId="0" fontId="0" fillId="7" borderId="0" xfId="0" applyFill="1"/>
    <xf numFmtId="0" fontId="2" fillId="6" borderId="0" xfId="0" applyFont="1" applyFill="1"/>
    <xf numFmtId="0" fontId="0" fillId="8" borderId="0" xfId="0" applyFill="1"/>
    <xf numFmtId="0" fontId="0" fillId="0" borderId="0" xfId="0" applyAlignment="1">
      <alignment horizontal="center" vertical="center"/>
    </xf>
    <xf numFmtId="0" fontId="1" fillId="0" borderId="0" xfId="0" applyFont="1" applyAlignment="1">
      <alignment wrapText="1"/>
    </xf>
    <xf numFmtId="14" fontId="0" fillId="0" borderId="0" xfId="0" applyNumberFormat="1"/>
    <xf numFmtId="0" fontId="0" fillId="9" borderId="0" xfId="0" applyFill="1"/>
    <xf numFmtId="0" fontId="3" fillId="10" borderId="2" xfId="0" applyFont="1" applyFill="1" applyBorder="1" applyAlignment="1">
      <alignment wrapText="1"/>
    </xf>
    <xf numFmtId="0" fontId="3" fillId="10" borderId="1" xfId="0" applyFont="1" applyFill="1" applyBorder="1" applyAlignment="1">
      <alignment wrapText="1"/>
    </xf>
    <xf numFmtId="14" fontId="3" fillId="10" borderId="1" xfId="0" applyNumberFormat="1" applyFont="1" applyFill="1" applyBorder="1" applyAlignment="1">
      <alignment wrapText="1"/>
    </xf>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6" fillId="0" borderId="0" xfId="0" applyFont="1" applyAlignment="1">
      <alignment horizontal="center" vertical="center" wrapText="1"/>
    </xf>
    <xf numFmtId="0" fontId="10" fillId="0" borderId="0" xfId="1" applyFont="1"/>
    <xf numFmtId="0" fontId="8" fillId="0" borderId="0" xfId="0" applyFont="1" applyAlignment="1">
      <alignment vertical="center"/>
    </xf>
    <xf numFmtId="0" fontId="5" fillId="0" borderId="0" xfId="0" applyFont="1"/>
    <xf numFmtId="14" fontId="0" fillId="0" borderId="6" xfId="0" applyNumberFormat="1" applyBorder="1"/>
    <xf numFmtId="14" fontId="8" fillId="0" borderId="0" xfId="0" applyNumberFormat="1" applyFont="1" applyAlignment="1">
      <alignment vertical="center"/>
    </xf>
    <xf numFmtId="0" fontId="11" fillId="0" borderId="0" xfId="0" applyFont="1"/>
    <xf numFmtId="14" fontId="12" fillId="0" borderId="0" xfId="0" applyNumberFormat="1" applyFont="1" applyAlignment="1">
      <alignment vertical="center"/>
    </xf>
    <xf numFmtId="14" fontId="12" fillId="11" borderId="10" xfId="0" applyNumberFormat="1" applyFont="1" applyFill="1" applyBorder="1" applyAlignment="1">
      <alignment vertical="center"/>
    </xf>
    <xf numFmtId="14" fontId="12" fillId="11" borderId="11" xfId="0" applyNumberFormat="1" applyFont="1" applyFill="1" applyBorder="1" applyAlignment="1">
      <alignment vertical="center"/>
    </xf>
    <xf numFmtId="14" fontId="12" fillId="11" borderId="12" xfId="0" applyNumberFormat="1" applyFont="1" applyFill="1" applyBorder="1" applyAlignment="1">
      <alignment vertical="center"/>
    </xf>
    <xf numFmtId="0" fontId="13" fillId="0" borderId="0" xfId="0" applyFont="1"/>
    <xf numFmtId="0" fontId="13" fillId="0" borderId="8" xfId="0" applyFont="1" applyBorder="1"/>
    <xf numFmtId="14" fontId="12" fillId="11" borderId="11" xfId="0" applyNumberFormat="1" applyFont="1" applyFill="1" applyBorder="1" applyAlignment="1">
      <alignment horizontal="left" vertical="center" wrapText="1"/>
    </xf>
    <xf numFmtId="14" fontId="14" fillId="11" borderId="0" xfId="0" applyNumberFormat="1" applyFont="1" applyFill="1" applyAlignment="1">
      <alignment horizontal="left" vertical="center" wrapText="1"/>
    </xf>
    <xf numFmtId="0" fontId="14" fillId="11" borderId="0" xfId="0" applyFont="1" applyFill="1" applyAlignment="1">
      <alignment horizontal="left" vertical="center" wrapText="1"/>
    </xf>
    <xf numFmtId="0" fontId="14" fillId="11" borderId="13" xfId="0" applyFont="1" applyFill="1" applyBorder="1" applyAlignment="1">
      <alignment horizontal="left" vertical="center" wrapText="1"/>
    </xf>
    <xf numFmtId="0" fontId="15" fillId="0" borderId="0" xfId="0" applyFont="1"/>
    <xf numFmtId="14" fontId="15" fillId="0" borderId="9" xfId="0" applyNumberFormat="1" applyFont="1" applyBorder="1"/>
    <xf numFmtId="14" fontId="15" fillId="0" borderId="9" xfId="0" applyNumberFormat="1" applyFont="1" applyBorder="1" applyAlignment="1">
      <alignment wrapText="1"/>
    </xf>
    <xf numFmtId="0" fontId="15" fillId="0" borderId="9" xfId="0" applyFont="1" applyBorder="1"/>
    <xf numFmtId="14" fontId="15" fillId="0" borderId="14" xfId="0" applyNumberFormat="1" applyFont="1" applyBorder="1"/>
    <xf numFmtId="0" fontId="15" fillId="0" borderId="0" xfId="0" applyFont="1" applyAlignment="1">
      <alignment wrapText="1"/>
    </xf>
    <xf numFmtId="0" fontId="15" fillId="0" borderId="9" xfId="0" applyFont="1" applyBorder="1" applyAlignment="1">
      <alignment wrapText="1"/>
    </xf>
    <xf numFmtId="0" fontId="15" fillId="0" borderId="14" xfId="0" applyFont="1" applyBorder="1"/>
    <xf numFmtId="0" fontId="15" fillId="0" borderId="15" xfId="0" applyFont="1" applyBorder="1"/>
    <xf numFmtId="0" fontId="15" fillId="0" borderId="15" xfId="0" applyFont="1" applyBorder="1" applyAlignment="1">
      <alignment wrapText="1"/>
    </xf>
    <xf numFmtId="0" fontId="15" fillId="0" borderId="16" xfId="0" applyFont="1" applyBorder="1"/>
    <xf numFmtId="14" fontId="15" fillId="0" borderId="16" xfId="0" applyNumberFormat="1" applyFont="1" applyBorder="1"/>
    <xf numFmtId="14" fontId="15" fillId="0" borderId="0" xfId="0" applyNumberFormat="1" applyFont="1"/>
    <xf numFmtId="0" fontId="0" fillId="12" borderId="0" xfId="0" applyFill="1"/>
    <xf numFmtId="0" fontId="13" fillId="12" borderId="0" xfId="0" applyFont="1" applyFill="1"/>
    <xf numFmtId="14" fontId="16" fillId="0" borderId="0" xfId="0" applyNumberFormat="1" applyFont="1"/>
    <xf numFmtId="164" fontId="12" fillId="11" borderId="10" xfId="0" applyNumberFormat="1" applyFont="1" applyFill="1" applyBorder="1" applyAlignment="1">
      <alignment vertical="center"/>
    </xf>
    <xf numFmtId="0" fontId="17" fillId="0" borderId="0" xfId="0" applyFont="1" applyAlignment="1">
      <alignment wrapText="1"/>
    </xf>
    <xf numFmtId="14" fontId="0" fillId="0" borderId="2" xfId="0" applyNumberFormat="1" applyBorder="1"/>
    <xf numFmtId="0" fontId="0" fillId="0" borderId="1" xfId="0" applyBorder="1"/>
    <xf numFmtId="14" fontId="0" fillId="0" borderId="1" xfId="0" applyNumberFormat="1" applyBorder="1"/>
    <xf numFmtId="0" fontId="0" fillId="0" borderId="18" xfId="0" applyBorder="1"/>
    <xf numFmtId="14" fontId="0" fillId="0" borderId="18" xfId="0" applyNumberFormat="1" applyBorder="1"/>
    <xf numFmtId="14" fontId="0" fillId="0" borderId="0" xfId="0" applyNumberFormat="1" applyAlignment="1">
      <alignment wrapText="1"/>
    </xf>
    <xf numFmtId="0" fontId="0" fillId="0" borderId="17" xfId="0" applyBorder="1"/>
    <xf numFmtId="0" fontId="19" fillId="0" borderId="0" xfId="0" applyFont="1"/>
    <xf numFmtId="0" fontId="16" fillId="0" borderId="0" xfId="0" applyFont="1"/>
    <xf numFmtId="165" fontId="12" fillId="11" borderId="10" xfId="0" applyNumberFormat="1" applyFont="1" applyFill="1" applyBorder="1" applyAlignment="1">
      <alignment horizontal="center" vertical="center"/>
    </xf>
    <xf numFmtId="14" fontId="15" fillId="0" borderId="9" xfId="0" applyNumberFormat="1" applyFont="1" applyBorder="1" applyAlignment="1">
      <alignment horizontal="left" wrapText="1"/>
    </xf>
    <xf numFmtId="0" fontId="15" fillId="0" borderId="0" xfId="0" applyFont="1" applyAlignment="1">
      <alignment horizontal="left" wrapText="1"/>
    </xf>
    <xf numFmtId="0" fontId="15" fillId="0" borderId="0" xfId="0" applyFont="1" applyAlignment="1">
      <alignment horizontal="left" vertical="top" wrapText="1"/>
    </xf>
    <xf numFmtId="0" fontId="0" fillId="0" borderId="0" xfId="0" applyAlignment="1">
      <alignment horizontal="left" wrapText="1"/>
    </xf>
    <xf numFmtId="0" fontId="15" fillId="0" borderId="9" xfId="0" applyFont="1" applyBorder="1" applyAlignment="1">
      <alignment horizontal="left" wrapText="1"/>
    </xf>
    <xf numFmtId="14" fontId="15" fillId="0" borderId="9" xfId="0" applyNumberFormat="1" applyFont="1" applyBorder="1" applyAlignment="1">
      <alignment horizontal="left" vertical="top" wrapText="1"/>
    </xf>
    <xf numFmtId="0" fontId="15" fillId="0" borderId="0" xfId="0" applyFont="1" applyAlignment="1">
      <alignment vertical="top" wrapText="1"/>
    </xf>
    <xf numFmtId="0" fontId="9" fillId="0" borderId="0" xfId="1" applyFont="1" applyBorder="1" applyAlignment="1">
      <alignment horizontal="center" vertical="center" wrapText="1"/>
    </xf>
    <xf numFmtId="0" fontId="8" fillId="0" borderId="0" xfId="0" applyFont="1" applyAlignment="1">
      <alignment horizontal="center" vertical="center"/>
    </xf>
    <xf numFmtId="0" fontId="6" fillId="0" borderId="0" xfId="0" applyFont="1" applyAlignment="1">
      <alignment horizontal="center" vertical="center" wrapText="1"/>
    </xf>
    <xf numFmtId="14" fontId="12" fillId="12" borderId="0" xfId="0" applyNumberFormat="1" applyFont="1" applyFill="1" applyAlignment="1">
      <alignment horizontal="left" vertical="center"/>
    </xf>
    <xf numFmtId="0" fontId="13" fillId="0" borderId="0" xfId="0" applyFont="1" applyAlignment="1">
      <alignment horizontal="center"/>
    </xf>
  </cellXfs>
  <cellStyles count="2">
    <cellStyle name="Hyperlink" xfId="1" builtinId="8"/>
    <cellStyle name="Normal" xfId="0" builtinId="0"/>
  </cellStyles>
  <dxfs count="16">
    <dxf>
      <numFmt numFmtId="30" formatCode="@"/>
      <alignment horizontal="center" vertical="bottom" textRotation="0" wrapText="0" indent="0" justifyLastLine="0" shrinkToFit="0" readingOrder="0"/>
    </dxf>
    <dxf>
      <numFmt numFmtId="30" formatCode="@"/>
      <alignment horizontal="center" vertical="bottom" textRotation="0" wrapText="0" indent="0" justifyLastLine="0" shrinkToFit="0" readingOrder="0"/>
    </dxf>
    <dxf>
      <numFmt numFmtId="30" formatCode="@"/>
      <alignment horizontal="center"/>
    </dxf>
    <dxf>
      <font>
        <b/>
      </font>
    </dxf>
    <dxf>
      <numFmt numFmtId="19" formatCode="dd/mm/yyyy"/>
    </dxf>
    <dxf>
      <numFmt numFmtId="19" formatCode="dd/mm/yyyy"/>
    </dxf>
    <dxf>
      <numFmt numFmtId="19" formatCode="dd/mm/yyyy"/>
    </dxf>
    <dxf>
      <numFmt numFmtId="0" formatCode="General"/>
    </dxf>
    <dxf>
      <numFmt numFmtId="19" formatCode="dd/mm/yyyy"/>
    </dxf>
    <dxf>
      <numFmt numFmtId="19" formatCode="dd/mm/yyyy"/>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dxf>
    <dxf>
      <font>
        <color rgb="FF9C0006"/>
      </font>
      <fill>
        <patternFill>
          <bgColor rgb="FFFFC7CE"/>
        </patternFill>
      </fill>
    </dxf>
    <dxf>
      <font>
        <color rgb="FF9C0006"/>
      </font>
      <fill>
        <patternFill>
          <bgColor rgb="FFFFC7CE"/>
        </patternFill>
      </fill>
    </dxf>
    <dxf>
      <fill>
        <patternFill>
          <bgColor theme="0" tint="-4.9989318521683403E-2"/>
        </patternFill>
      </fill>
    </dxf>
    <dxf>
      <font>
        <b/>
        <i val="0"/>
        <strike val="0"/>
        <color theme="0"/>
      </font>
      <fill>
        <patternFill>
          <bgColor theme="3"/>
        </patternFill>
      </fill>
      <border>
        <left style="thin">
          <color theme="3"/>
        </left>
        <right style="thin">
          <color theme="3"/>
        </right>
        <top style="thick">
          <color theme="3"/>
        </top>
        <bottom style="thick">
          <color theme="3"/>
        </bottom>
        <vertical/>
        <horizontal style="thin">
          <color theme="3"/>
        </horizontal>
      </border>
    </dxf>
    <dxf>
      <border>
        <left style="thin">
          <color theme="3"/>
        </left>
        <right style="thin">
          <color theme="3"/>
        </right>
        <top style="thick">
          <color theme="3"/>
        </top>
        <bottom style="thick">
          <color theme="3"/>
        </bottom>
        <vertical/>
        <horizontal style="thin">
          <color theme="3"/>
        </horizontal>
      </border>
    </dxf>
  </dxfs>
  <tableStyles count="1" defaultTableStyle="TableStyleMedium2" defaultPivotStyle="PivotStyleLight16">
    <tableStyle name="Social Media" pivot="0" count="3" xr9:uid="{57730D10-12C7-4656-AE09-CB53380941A0}">
      <tableStyleElement type="wholeTable" dxfId="15"/>
      <tableStyleElement type="headerRow" dxfId="14"/>
      <tableStyleElement type="secondRowStripe" dxfId="13"/>
    </tableStyle>
  </tableStyles>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06/relationships/rdRichValue" Target="richData/rdrichvalue.xml"/></Relationships>
</file>

<file path=xl/drawings/_rels/drawing2.xml.rels><?xml version="1.0" encoding="UTF-8" standalone="yes"?>
<Relationships xmlns="http://schemas.openxmlformats.org/package/2006/relationships"><Relationship Id="rId8" Type="http://schemas.openxmlformats.org/officeDocument/2006/relationships/hyperlink" Target="#August"/><Relationship Id="rId3" Type="http://schemas.openxmlformats.org/officeDocument/2006/relationships/hyperlink" Target="#March"/><Relationship Id="rId7" Type="http://schemas.openxmlformats.org/officeDocument/2006/relationships/hyperlink" Target="#July"/><Relationship Id="rId12" Type="http://schemas.openxmlformats.org/officeDocument/2006/relationships/hyperlink" Target="#December"/><Relationship Id="rId2" Type="http://schemas.openxmlformats.org/officeDocument/2006/relationships/hyperlink" Target="#February"/><Relationship Id="rId1" Type="http://schemas.openxmlformats.org/officeDocument/2006/relationships/hyperlink" Target="#January"/><Relationship Id="rId6" Type="http://schemas.openxmlformats.org/officeDocument/2006/relationships/hyperlink" Target="#June"/><Relationship Id="rId11" Type="http://schemas.openxmlformats.org/officeDocument/2006/relationships/hyperlink" Target="#November"/><Relationship Id="rId5" Type="http://schemas.openxmlformats.org/officeDocument/2006/relationships/hyperlink" Target="#May"/><Relationship Id="rId10" Type="http://schemas.openxmlformats.org/officeDocument/2006/relationships/hyperlink" Target="#October"/><Relationship Id="rId4" Type="http://schemas.openxmlformats.org/officeDocument/2006/relationships/hyperlink" Target="#April"/><Relationship Id="rId9" Type="http://schemas.openxmlformats.org/officeDocument/2006/relationships/hyperlink" Target="#September"/></Relationships>
</file>

<file path=xl/drawings/drawing1.xml><?xml version="1.0" encoding="utf-8"?>
<xdr:wsDr xmlns:xdr="http://schemas.openxmlformats.org/drawingml/2006/spreadsheetDrawing" xmlns:a="http://schemas.openxmlformats.org/drawingml/2006/main">
  <xdr:twoCellAnchor>
    <xdr:from>
      <xdr:col>1</xdr:col>
      <xdr:colOff>342900</xdr:colOff>
      <xdr:row>2</xdr:row>
      <xdr:rowOff>133350</xdr:rowOff>
    </xdr:from>
    <xdr:to>
      <xdr:col>13</xdr:col>
      <xdr:colOff>323850</xdr:colOff>
      <xdr:row>23</xdr:row>
      <xdr:rowOff>38100</xdr:rowOff>
    </xdr:to>
    <xdr:sp macro="" textlink="">
      <xdr:nvSpPr>
        <xdr:cNvPr id="4" name="Rectangle 3">
          <a:extLst>
            <a:ext uri="{FF2B5EF4-FFF2-40B4-BE49-F238E27FC236}">
              <a16:creationId xmlns:a16="http://schemas.microsoft.com/office/drawing/2014/main" id="{7B762A81-D494-D19F-6B79-DEC9182FA22C}"/>
            </a:ext>
          </a:extLst>
        </xdr:cNvPr>
        <xdr:cNvSpPr/>
      </xdr:nvSpPr>
      <xdr:spPr>
        <a:xfrm>
          <a:off x="3248025" y="514350"/>
          <a:ext cx="7896225" cy="4076700"/>
        </a:xfrm>
        <a:prstGeom prst="rect">
          <a:avLst/>
        </a:prstGeom>
        <a:noFill/>
        <a:ln w="3810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lang="en-GB" sz="1100"/>
        </a:p>
      </xdr:txBody>
    </xdr:sp>
    <xdr:clientData/>
  </xdr:twoCellAnchor>
  <xdr:twoCellAnchor>
    <xdr:from>
      <xdr:col>2</xdr:col>
      <xdr:colOff>800100</xdr:colOff>
      <xdr:row>10</xdr:row>
      <xdr:rowOff>9525</xdr:rowOff>
    </xdr:from>
    <xdr:to>
      <xdr:col>6</xdr:col>
      <xdr:colOff>390525</xdr:colOff>
      <xdr:row>14</xdr:row>
      <xdr:rowOff>0</xdr:rowOff>
    </xdr:to>
    <xdr:sp macro="" textlink="">
      <xdr:nvSpPr>
        <xdr:cNvPr id="5" name="Rectangle: Rounded Corners 4">
          <a:extLst>
            <a:ext uri="{FF2B5EF4-FFF2-40B4-BE49-F238E27FC236}">
              <a16:creationId xmlns:a16="http://schemas.microsoft.com/office/drawing/2014/main" id="{712D459F-3871-00B3-93AE-EA5C68561441}"/>
            </a:ext>
            <a:ext uri="{147F2762-F138-4A5C-976F-8EAC2B608ADB}">
              <a16:predDERef xmlns:a16="http://schemas.microsoft.com/office/drawing/2014/main" pred="{7B762A81-D494-D19F-6B79-DEC9182FA22C}"/>
            </a:ext>
          </a:extLst>
        </xdr:cNvPr>
        <xdr:cNvSpPr/>
      </xdr:nvSpPr>
      <xdr:spPr>
        <a:xfrm>
          <a:off x="4286250" y="1914525"/>
          <a:ext cx="2657475" cy="752475"/>
        </a:xfrm>
        <a:prstGeom prst="roundRect">
          <a:avLst/>
        </a:prstGeom>
        <a:noFill/>
        <a:ln w="3810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lang="en-GB" sz="1100"/>
        </a:p>
      </xdr:txBody>
    </xdr:sp>
    <xdr:clientData/>
  </xdr:twoCellAnchor>
  <xdr:twoCellAnchor>
    <xdr:from>
      <xdr:col>8</xdr:col>
      <xdr:colOff>66675</xdr:colOff>
      <xdr:row>10</xdr:row>
      <xdr:rowOff>9525</xdr:rowOff>
    </xdr:from>
    <xdr:to>
      <xdr:col>11</xdr:col>
      <xdr:colOff>552450</xdr:colOff>
      <xdr:row>14</xdr:row>
      <xdr:rowOff>57150</xdr:rowOff>
    </xdr:to>
    <xdr:sp macro="" textlink="">
      <xdr:nvSpPr>
        <xdr:cNvPr id="6" name="Rectangle: Rounded Corners 5">
          <a:extLst>
            <a:ext uri="{FF2B5EF4-FFF2-40B4-BE49-F238E27FC236}">
              <a16:creationId xmlns:a16="http://schemas.microsoft.com/office/drawing/2014/main" id="{EE2AD1B0-9925-497C-B10C-10841852405B}"/>
            </a:ext>
            <a:ext uri="{147F2762-F138-4A5C-976F-8EAC2B608ADB}">
              <a16:predDERef xmlns:a16="http://schemas.microsoft.com/office/drawing/2014/main" pred="{712D459F-3871-00B3-93AE-EA5C68561441}"/>
            </a:ext>
          </a:extLst>
        </xdr:cNvPr>
        <xdr:cNvSpPr/>
      </xdr:nvSpPr>
      <xdr:spPr>
        <a:xfrm>
          <a:off x="7839075" y="1914525"/>
          <a:ext cx="2314575" cy="809625"/>
        </a:xfrm>
        <a:prstGeom prst="roundRect">
          <a:avLst/>
        </a:prstGeom>
        <a:noFill/>
        <a:ln w="3810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lang="en-GB" sz="1100"/>
        </a:p>
      </xdr:txBody>
    </xdr:sp>
    <xdr:clientData/>
  </xdr:twoCellAnchor>
  <xdr:twoCellAnchor>
    <xdr:from>
      <xdr:col>2</xdr:col>
      <xdr:colOff>876300</xdr:colOff>
      <xdr:row>16</xdr:row>
      <xdr:rowOff>19050</xdr:rowOff>
    </xdr:from>
    <xdr:to>
      <xdr:col>7</xdr:col>
      <xdr:colOff>133350</xdr:colOff>
      <xdr:row>21</xdr:row>
      <xdr:rowOff>47625</xdr:rowOff>
    </xdr:to>
    <xdr:sp macro="" textlink="">
      <xdr:nvSpPr>
        <xdr:cNvPr id="7" name="Rectangle: Rounded Corners 6">
          <a:extLst>
            <a:ext uri="{FF2B5EF4-FFF2-40B4-BE49-F238E27FC236}">
              <a16:creationId xmlns:a16="http://schemas.microsoft.com/office/drawing/2014/main" id="{0CD0FFCB-20DB-49D1-ADD6-D9D3925A1297}"/>
            </a:ext>
            <a:ext uri="{147F2762-F138-4A5C-976F-8EAC2B608ADB}">
              <a16:predDERef xmlns:a16="http://schemas.microsoft.com/office/drawing/2014/main" pred="{EE2AD1B0-9925-497C-B10C-10841852405B}"/>
            </a:ext>
          </a:extLst>
        </xdr:cNvPr>
        <xdr:cNvSpPr/>
      </xdr:nvSpPr>
      <xdr:spPr>
        <a:xfrm>
          <a:off x="4362450" y="3067050"/>
          <a:ext cx="2933700" cy="981075"/>
        </a:xfrm>
        <a:prstGeom prst="roundRect">
          <a:avLst/>
        </a:prstGeom>
        <a:noFill/>
        <a:ln w="3810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lang="en-GB" sz="1100"/>
        </a:p>
      </xdr:txBody>
    </xdr:sp>
    <xdr:clientData/>
  </xdr:twoCellAnchor>
  <xdr:twoCellAnchor>
    <xdr:from>
      <xdr:col>8</xdr:col>
      <xdr:colOff>57150</xdr:colOff>
      <xdr:row>16</xdr:row>
      <xdr:rowOff>114300</xdr:rowOff>
    </xdr:from>
    <xdr:to>
      <xdr:col>12</xdr:col>
      <xdr:colOff>66675</xdr:colOff>
      <xdr:row>21</xdr:row>
      <xdr:rowOff>28575</xdr:rowOff>
    </xdr:to>
    <xdr:sp macro="" textlink="">
      <xdr:nvSpPr>
        <xdr:cNvPr id="8" name="Rectangle: Rounded Corners 7">
          <a:extLst>
            <a:ext uri="{FF2B5EF4-FFF2-40B4-BE49-F238E27FC236}">
              <a16:creationId xmlns:a16="http://schemas.microsoft.com/office/drawing/2014/main" id="{A0760B35-F3A8-43F8-A211-205E6BBA34FC}"/>
            </a:ext>
            <a:ext uri="{147F2762-F138-4A5C-976F-8EAC2B608ADB}">
              <a16:predDERef xmlns:a16="http://schemas.microsoft.com/office/drawing/2014/main" pred="{0CD0FFCB-20DB-49D1-ADD6-D9D3925A1297}"/>
            </a:ext>
          </a:extLst>
        </xdr:cNvPr>
        <xdr:cNvSpPr/>
      </xdr:nvSpPr>
      <xdr:spPr>
        <a:xfrm>
          <a:off x="7829550" y="3162300"/>
          <a:ext cx="2447925" cy="866775"/>
        </a:xfrm>
        <a:prstGeom prst="roundRect">
          <a:avLst/>
        </a:prstGeom>
        <a:noFill/>
        <a:ln w="3810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361950</xdr:colOff>
      <xdr:row>3</xdr:row>
      <xdr:rowOff>161925</xdr:rowOff>
    </xdr:from>
    <xdr:to>
      <xdr:col>1</xdr:col>
      <xdr:colOff>457200</xdr:colOff>
      <xdr:row>5</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DB0B342B-CEBA-9992-DCD6-1E6EC2A7FE48}"/>
            </a:ext>
          </a:extLst>
        </xdr:cNvPr>
        <xdr:cNvSpPr/>
      </xdr:nvSpPr>
      <xdr:spPr>
        <a:xfrm>
          <a:off x="361950" y="1323975"/>
          <a:ext cx="704850" cy="419100"/>
        </a:xfrm>
        <a:prstGeom prst="rect">
          <a:avLst/>
        </a:prstGeom>
        <a:solidFill>
          <a:srgbClr val="44546A"/>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Jan</a:t>
          </a:r>
        </a:p>
      </xdr:txBody>
    </xdr:sp>
    <xdr:clientData/>
  </xdr:twoCellAnchor>
  <xdr:twoCellAnchor editAs="absolute">
    <xdr:from>
      <xdr:col>1</xdr:col>
      <xdr:colOff>523875</xdr:colOff>
      <xdr:row>3</xdr:row>
      <xdr:rowOff>161925</xdr:rowOff>
    </xdr:from>
    <xdr:to>
      <xdr:col>1</xdr:col>
      <xdr:colOff>1228725</xdr:colOff>
      <xdr:row>5</xdr:row>
      <xdr:rowOff>0</xdr:rowOff>
    </xdr:to>
    <xdr:sp macro="" textlink="">
      <xdr:nvSpPr>
        <xdr:cNvPr id="7" name="Rectangle 6">
          <a:hlinkClick xmlns:r="http://schemas.openxmlformats.org/officeDocument/2006/relationships" r:id="rId2"/>
          <a:extLst>
            <a:ext uri="{FF2B5EF4-FFF2-40B4-BE49-F238E27FC236}">
              <a16:creationId xmlns:a16="http://schemas.microsoft.com/office/drawing/2014/main" id="{091D3B1F-CABB-479E-8B06-44239034F50C}"/>
            </a:ext>
          </a:extLst>
        </xdr:cNvPr>
        <xdr:cNvSpPr/>
      </xdr:nvSpPr>
      <xdr:spPr>
        <a:xfrm>
          <a:off x="1133475" y="1323975"/>
          <a:ext cx="704850" cy="419100"/>
        </a:xfrm>
        <a:prstGeom prst="rect">
          <a:avLst/>
        </a:prstGeom>
        <a:solidFill>
          <a:srgbClr val="44546A"/>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Feb</a:t>
          </a:r>
        </a:p>
      </xdr:txBody>
    </xdr:sp>
    <xdr:clientData/>
  </xdr:twoCellAnchor>
  <xdr:twoCellAnchor editAs="absolute">
    <xdr:from>
      <xdr:col>1</xdr:col>
      <xdr:colOff>1295400</xdr:colOff>
      <xdr:row>3</xdr:row>
      <xdr:rowOff>161925</xdr:rowOff>
    </xdr:from>
    <xdr:to>
      <xdr:col>1</xdr:col>
      <xdr:colOff>2000250</xdr:colOff>
      <xdr:row>5</xdr:row>
      <xdr:rowOff>0</xdr:rowOff>
    </xdr:to>
    <xdr:sp macro="" textlink="">
      <xdr:nvSpPr>
        <xdr:cNvPr id="8" name="Rectangle 7">
          <a:hlinkClick xmlns:r="http://schemas.openxmlformats.org/officeDocument/2006/relationships" r:id="rId3"/>
          <a:extLst>
            <a:ext uri="{FF2B5EF4-FFF2-40B4-BE49-F238E27FC236}">
              <a16:creationId xmlns:a16="http://schemas.microsoft.com/office/drawing/2014/main" id="{F9A2E6B4-FFF1-4BD2-AB30-732ADB2E5E58}"/>
            </a:ext>
          </a:extLst>
        </xdr:cNvPr>
        <xdr:cNvSpPr/>
      </xdr:nvSpPr>
      <xdr:spPr>
        <a:xfrm>
          <a:off x="1905000" y="1323975"/>
          <a:ext cx="704850" cy="419100"/>
        </a:xfrm>
        <a:prstGeom prst="rect">
          <a:avLst/>
        </a:prstGeom>
        <a:solidFill>
          <a:srgbClr val="44546A"/>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Mar</a:t>
          </a:r>
        </a:p>
      </xdr:txBody>
    </xdr:sp>
    <xdr:clientData/>
  </xdr:twoCellAnchor>
  <xdr:twoCellAnchor editAs="absolute">
    <xdr:from>
      <xdr:col>1</xdr:col>
      <xdr:colOff>2066925</xdr:colOff>
      <xdr:row>3</xdr:row>
      <xdr:rowOff>161925</xdr:rowOff>
    </xdr:from>
    <xdr:to>
      <xdr:col>2</xdr:col>
      <xdr:colOff>142875</xdr:colOff>
      <xdr:row>5</xdr:row>
      <xdr:rowOff>0</xdr:rowOff>
    </xdr:to>
    <xdr:sp macro="" textlink="">
      <xdr:nvSpPr>
        <xdr:cNvPr id="9" name="Rectangle 8">
          <a:hlinkClick xmlns:r="http://schemas.openxmlformats.org/officeDocument/2006/relationships" r:id="rId4"/>
          <a:extLst>
            <a:ext uri="{FF2B5EF4-FFF2-40B4-BE49-F238E27FC236}">
              <a16:creationId xmlns:a16="http://schemas.microsoft.com/office/drawing/2014/main" id="{F9762B0D-1A07-4E37-8CFB-A83027316613}"/>
            </a:ext>
          </a:extLst>
        </xdr:cNvPr>
        <xdr:cNvSpPr/>
      </xdr:nvSpPr>
      <xdr:spPr>
        <a:xfrm>
          <a:off x="2676525" y="1323975"/>
          <a:ext cx="704850" cy="419100"/>
        </a:xfrm>
        <a:prstGeom prst="rect">
          <a:avLst/>
        </a:prstGeom>
        <a:solidFill>
          <a:srgbClr val="44546A"/>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Apr</a:t>
          </a:r>
        </a:p>
      </xdr:txBody>
    </xdr:sp>
    <xdr:clientData/>
  </xdr:twoCellAnchor>
  <xdr:twoCellAnchor editAs="absolute">
    <xdr:from>
      <xdr:col>2</xdr:col>
      <xdr:colOff>209550</xdr:colOff>
      <xdr:row>3</xdr:row>
      <xdr:rowOff>161925</xdr:rowOff>
    </xdr:from>
    <xdr:to>
      <xdr:col>2</xdr:col>
      <xdr:colOff>914400</xdr:colOff>
      <xdr:row>5</xdr:row>
      <xdr:rowOff>0</xdr:rowOff>
    </xdr:to>
    <xdr:sp macro="" textlink="">
      <xdr:nvSpPr>
        <xdr:cNvPr id="10" name="Rectangle 9">
          <a:hlinkClick xmlns:r="http://schemas.openxmlformats.org/officeDocument/2006/relationships" r:id="rId5"/>
          <a:extLst>
            <a:ext uri="{FF2B5EF4-FFF2-40B4-BE49-F238E27FC236}">
              <a16:creationId xmlns:a16="http://schemas.microsoft.com/office/drawing/2014/main" id="{C2F3C5A4-CEB3-4961-B721-A5EAD560B9DF}"/>
            </a:ext>
          </a:extLst>
        </xdr:cNvPr>
        <xdr:cNvSpPr/>
      </xdr:nvSpPr>
      <xdr:spPr>
        <a:xfrm>
          <a:off x="3448050" y="1323975"/>
          <a:ext cx="704850" cy="419100"/>
        </a:xfrm>
        <a:prstGeom prst="rect">
          <a:avLst/>
        </a:prstGeom>
        <a:solidFill>
          <a:srgbClr val="44546A"/>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May</a:t>
          </a:r>
        </a:p>
      </xdr:txBody>
    </xdr:sp>
    <xdr:clientData/>
  </xdr:twoCellAnchor>
  <xdr:twoCellAnchor editAs="absolute">
    <xdr:from>
      <xdr:col>2</xdr:col>
      <xdr:colOff>981075</xdr:colOff>
      <xdr:row>3</xdr:row>
      <xdr:rowOff>161925</xdr:rowOff>
    </xdr:from>
    <xdr:to>
      <xdr:col>2</xdr:col>
      <xdr:colOff>1685925</xdr:colOff>
      <xdr:row>5</xdr:row>
      <xdr:rowOff>0</xdr:rowOff>
    </xdr:to>
    <xdr:sp macro="" textlink="">
      <xdr:nvSpPr>
        <xdr:cNvPr id="11" name="Rectangle 10">
          <a:hlinkClick xmlns:r="http://schemas.openxmlformats.org/officeDocument/2006/relationships" r:id="rId6"/>
          <a:extLst>
            <a:ext uri="{FF2B5EF4-FFF2-40B4-BE49-F238E27FC236}">
              <a16:creationId xmlns:a16="http://schemas.microsoft.com/office/drawing/2014/main" id="{23ED333D-92C5-4389-9670-2754E608E484}"/>
            </a:ext>
            <a:ext uri="{147F2762-F138-4A5C-976F-8EAC2B608ADB}">
              <a16:predDERef xmlns:a16="http://schemas.microsoft.com/office/drawing/2014/main" pred="{C2F3C5A4-CEB3-4961-B721-A5EAD560B9DF}"/>
            </a:ext>
          </a:extLst>
        </xdr:cNvPr>
        <xdr:cNvSpPr/>
      </xdr:nvSpPr>
      <xdr:spPr>
        <a:xfrm>
          <a:off x="4219575" y="1323975"/>
          <a:ext cx="704850" cy="419100"/>
        </a:xfrm>
        <a:prstGeom prst="rect">
          <a:avLst/>
        </a:prstGeom>
        <a:solidFill>
          <a:srgbClr val="44546A"/>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400" b="1">
              <a:solidFill>
                <a:schemeClr val="lt1"/>
              </a:solidFill>
              <a:latin typeface="+mn-lt"/>
              <a:ea typeface="+mn-lt"/>
              <a:cs typeface="+mn-lt"/>
            </a:rPr>
            <a:t>Jun</a:t>
          </a:r>
        </a:p>
      </xdr:txBody>
    </xdr:sp>
    <xdr:clientData/>
  </xdr:twoCellAnchor>
  <xdr:twoCellAnchor editAs="absolute">
    <xdr:from>
      <xdr:col>2</xdr:col>
      <xdr:colOff>1752600</xdr:colOff>
      <xdr:row>3</xdr:row>
      <xdr:rowOff>161925</xdr:rowOff>
    </xdr:from>
    <xdr:to>
      <xdr:col>2</xdr:col>
      <xdr:colOff>2457450</xdr:colOff>
      <xdr:row>5</xdr:row>
      <xdr:rowOff>0</xdr:rowOff>
    </xdr:to>
    <xdr:sp macro="" textlink="">
      <xdr:nvSpPr>
        <xdr:cNvPr id="12" name="Rectangle 11">
          <a:hlinkClick xmlns:r="http://schemas.openxmlformats.org/officeDocument/2006/relationships" r:id="rId7"/>
          <a:extLst>
            <a:ext uri="{FF2B5EF4-FFF2-40B4-BE49-F238E27FC236}">
              <a16:creationId xmlns:a16="http://schemas.microsoft.com/office/drawing/2014/main" id="{2014308D-BF5F-4180-854E-3DD98CEEE46F}"/>
            </a:ext>
          </a:extLst>
        </xdr:cNvPr>
        <xdr:cNvSpPr/>
      </xdr:nvSpPr>
      <xdr:spPr>
        <a:xfrm>
          <a:off x="4991100" y="1323975"/>
          <a:ext cx="704850" cy="419100"/>
        </a:xfrm>
        <a:prstGeom prst="rect">
          <a:avLst/>
        </a:prstGeom>
        <a:solidFill>
          <a:srgbClr val="44546A"/>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Jul</a:t>
          </a:r>
        </a:p>
      </xdr:txBody>
    </xdr:sp>
    <xdr:clientData/>
  </xdr:twoCellAnchor>
  <xdr:twoCellAnchor editAs="absolute">
    <xdr:from>
      <xdr:col>2</xdr:col>
      <xdr:colOff>2524125</xdr:colOff>
      <xdr:row>3</xdr:row>
      <xdr:rowOff>161925</xdr:rowOff>
    </xdr:from>
    <xdr:to>
      <xdr:col>2</xdr:col>
      <xdr:colOff>3228975</xdr:colOff>
      <xdr:row>5</xdr:row>
      <xdr:rowOff>0</xdr:rowOff>
    </xdr:to>
    <xdr:sp macro="" textlink="">
      <xdr:nvSpPr>
        <xdr:cNvPr id="13" name="Rectangle 12">
          <a:hlinkClick xmlns:r="http://schemas.openxmlformats.org/officeDocument/2006/relationships" r:id="rId8"/>
          <a:extLst>
            <a:ext uri="{FF2B5EF4-FFF2-40B4-BE49-F238E27FC236}">
              <a16:creationId xmlns:a16="http://schemas.microsoft.com/office/drawing/2014/main" id="{3A280FC1-BD16-46EC-B4D7-FAEEDD7D4075}"/>
            </a:ext>
          </a:extLst>
        </xdr:cNvPr>
        <xdr:cNvSpPr/>
      </xdr:nvSpPr>
      <xdr:spPr>
        <a:xfrm>
          <a:off x="5762625" y="1323975"/>
          <a:ext cx="704850" cy="419100"/>
        </a:xfrm>
        <a:prstGeom prst="rect">
          <a:avLst/>
        </a:prstGeom>
        <a:solidFill>
          <a:srgbClr val="44546A"/>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Aug</a:t>
          </a:r>
        </a:p>
      </xdr:txBody>
    </xdr:sp>
    <xdr:clientData/>
  </xdr:twoCellAnchor>
  <xdr:twoCellAnchor editAs="absolute">
    <xdr:from>
      <xdr:col>2</xdr:col>
      <xdr:colOff>3295650</xdr:colOff>
      <xdr:row>3</xdr:row>
      <xdr:rowOff>161925</xdr:rowOff>
    </xdr:from>
    <xdr:to>
      <xdr:col>2</xdr:col>
      <xdr:colOff>4000500</xdr:colOff>
      <xdr:row>5</xdr:row>
      <xdr:rowOff>0</xdr:rowOff>
    </xdr:to>
    <xdr:sp macro="" textlink="">
      <xdr:nvSpPr>
        <xdr:cNvPr id="14" name="Rectangle 13">
          <a:hlinkClick xmlns:r="http://schemas.openxmlformats.org/officeDocument/2006/relationships" r:id="rId9"/>
          <a:extLst>
            <a:ext uri="{FF2B5EF4-FFF2-40B4-BE49-F238E27FC236}">
              <a16:creationId xmlns:a16="http://schemas.microsoft.com/office/drawing/2014/main" id="{60B95F4E-51C6-4FD6-BEFD-4C5D46A3473C}"/>
            </a:ext>
          </a:extLst>
        </xdr:cNvPr>
        <xdr:cNvSpPr/>
      </xdr:nvSpPr>
      <xdr:spPr>
        <a:xfrm>
          <a:off x="6534150" y="1323975"/>
          <a:ext cx="704850" cy="419100"/>
        </a:xfrm>
        <a:prstGeom prst="rect">
          <a:avLst/>
        </a:prstGeom>
        <a:solidFill>
          <a:srgbClr val="44546A"/>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Sep</a:t>
          </a:r>
        </a:p>
      </xdr:txBody>
    </xdr:sp>
    <xdr:clientData/>
  </xdr:twoCellAnchor>
  <xdr:twoCellAnchor editAs="absolute">
    <xdr:from>
      <xdr:col>2</xdr:col>
      <xdr:colOff>4067175</xdr:colOff>
      <xdr:row>3</xdr:row>
      <xdr:rowOff>161925</xdr:rowOff>
    </xdr:from>
    <xdr:to>
      <xdr:col>2</xdr:col>
      <xdr:colOff>4772025</xdr:colOff>
      <xdr:row>5</xdr:row>
      <xdr:rowOff>0</xdr:rowOff>
    </xdr:to>
    <xdr:sp macro="" textlink="">
      <xdr:nvSpPr>
        <xdr:cNvPr id="15" name="Rectangle 14">
          <a:hlinkClick xmlns:r="http://schemas.openxmlformats.org/officeDocument/2006/relationships" r:id="rId10"/>
          <a:extLst>
            <a:ext uri="{FF2B5EF4-FFF2-40B4-BE49-F238E27FC236}">
              <a16:creationId xmlns:a16="http://schemas.microsoft.com/office/drawing/2014/main" id="{5FB2639D-C454-4E79-87F9-F37A8931E0CF}"/>
            </a:ext>
          </a:extLst>
        </xdr:cNvPr>
        <xdr:cNvSpPr/>
      </xdr:nvSpPr>
      <xdr:spPr>
        <a:xfrm>
          <a:off x="7305675" y="1323975"/>
          <a:ext cx="704850" cy="419100"/>
        </a:xfrm>
        <a:prstGeom prst="rect">
          <a:avLst/>
        </a:prstGeom>
        <a:solidFill>
          <a:srgbClr val="44546A"/>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Oct</a:t>
          </a:r>
        </a:p>
      </xdr:txBody>
    </xdr:sp>
    <xdr:clientData/>
  </xdr:twoCellAnchor>
  <xdr:twoCellAnchor editAs="absolute">
    <xdr:from>
      <xdr:col>2</xdr:col>
      <xdr:colOff>4838700</xdr:colOff>
      <xdr:row>3</xdr:row>
      <xdr:rowOff>161925</xdr:rowOff>
    </xdr:from>
    <xdr:to>
      <xdr:col>3</xdr:col>
      <xdr:colOff>609600</xdr:colOff>
      <xdr:row>5</xdr:row>
      <xdr:rowOff>0</xdr:rowOff>
    </xdr:to>
    <xdr:sp macro="" textlink="">
      <xdr:nvSpPr>
        <xdr:cNvPr id="16" name="Rectangle 15">
          <a:hlinkClick xmlns:r="http://schemas.openxmlformats.org/officeDocument/2006/relationships" r:id="rId11"/>
          <a:extLst>
            <a:ext uri="{FF2B5EF4-FFF2-40B4-BE49-F238E27FC236}">
              <a16:creationId xmlns:a16="http://schemas.microsoft.com/office/drawing/2014/main" id="{9D143FFD-DA69-4D18-BE14-6811A998F919}"/>
            </a:ext>
          </a:extLst>
        </xdr:cNvPr>
        <xdr:cNvSpPr/>
      </xdr:nvSpPr>
      <xdr:spPr>
        <a:xfrm>
          <a:off x="8077200" y="1323975"/>
          <a:ext cx="704850" cy="419100"/>
        </a:xfrm>
        <a:prstGeom prst="rect">
          <a:avLst/>
        </a:prstGeom>
        <a:solidFill>
          <a:srgbClr val="44546A"/>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Nov</a:t>
          </a:r>
        </a:p>
      </xdr:txBody>
    </xdr:sp>
    <xdr:clientData/>
  </xdr:twoCellAnchor>
  <xdr:twoCellAnchor editAs="absolute">
    <xdr:from>
      <xdr:col>3</xdr:col>
      <xdr:colOff>676275</xdr:colOff>
      <xdr:row>3</xdr:row>
      <xdr:rowOff>161925</xdr:rowOff>
    </xdr:from>
    <xdr:to>
      <xdr:col>4</xdr:col>
      <xdr:colOff>28575</xdr:colOff>
      <xdr:row>5</xdr:row>
      <xdr:rowOff>0</xdr:rowOff>
    </xdr:to>
    <xdr:sp macro="" textlink="">
      <xdr:nvSpPr>
        <xdr:cNvPr id="17" name="Rectangle 16">
          <a:hlinkClick xmlns:r="http://schemas.openxmlformats.org/officeDocument/2006/relationships" r:id="rId12"/>
          <a:extLst>
            <a:ext uri="{FF2B5EF4-FFF2-40B4-BE49-F238E27FC236}">
              <a16:creationId xmlns:a16="http://schemas.microsoft.com/office/drawing/2014/main" id="{4AC522DD-6D72-4EE1-A28D-34DD522E0E6E}"/>
            </a:ext>
          </a:extLst>
        </xdr:cNvPr>
        <xdr:cNvSpPr/>
      </xdr:nvSpPr>
      <xdr:spPr>
        <a:xfrm>
          <a:off x="8848725" y="1323975"/>
          <a:ext cx="704850" cy="419100"/>
        </a:xfrm>
        <a:prstGeom prst="rect">
          <a:avLst/>
        </a:prstGeom>
        <a:solidFill>
          <a:srgbClr val="44546A"/>
        </a:soli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Dec</a:t>
          </a: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4">
  <rv s="0">
    <v>0</v>
    <v>8</v>
    <v>9</v>
    <v>1</v>
  </rv>
  <rv s="0">
    <v>0</v>
    <v>8</v>
    <v>3</v>
    <v>1</v>
  </rv>
  <rv s="0">
    <v>0</v>
    <v>8</v>
    <v>29</v>
    <v>1</v>
  </rv>
  <rv s="1">
    <v>13</v>
    <v>3</v>
  </rv>
</rvData>
</file>

<file path=xl/richData/rdrichvaluestructure.xml><?xml version="1.0" encoding="utf-8"?>
<rvStructures xmlns="http://schemas.microsoft.com/office/spreadsheetml/2017/richdata" count="2">
  <s t="_error">
    <k n="colOffset" t="i"/>
    <k n="errorType" t="i"/>
    <k n="rwOffset" t="i"/>
    <k n="subType" t="i"/>
  </s>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442B839-A88B-438C-8B0C-C462F3678A2D}" name="LGBF_Publication" displayName="LGBF_Publication" ref="A1:M131" totalsRowShown="0" headerRowDxfId="10">
  <autoFilter ref="A1:M131" xr:uid="{6442B839-A88B-438C-8B0C-C462F3678A2D}">
    <filterColumn colId="3">
      <filters>
        <filter val="Children's Services"/>
      </filters>
    </filterColumn>
  </autoFilter>
  <sortState xmlns:xlrd2="http://schemas.microsoft.com/office/spreadsheetml/2017/richdata2" ref="A2:M131">
    <sortCondition ref="B1:B131"/>
  </sortState>
  <tableColumns count="13">
    <tableColumn id="9" xr3:uid="{50301CE8-BEBB-484C-96B5-83DCA19362AF}" name="Next update" dataDxfId="9"/>
    <tableColumn id="1" xr3:uid="{40FF7EBC-7A0D-4F19-8552-21976578A948}" name="Code"/>
    <tableColumn id="2" xr3:uid="{C912825D-671E-44CB-AA2C-847C4EDDDB86}" name="Title"/>
    <tableColumn id="3" xr3:uid="{5E8FB105-A839-47BB-BDE3-9221EF70F74A}" name="ServiceArea"/>
    <tableColumn id="4" xr3:uid="{66D3306F-A09D-49C7-9172-07C7AF80BB3B}" name="Publication Name/theme"/>
    <tableColumn id="5" xr3:uid="{5BCBDFED-3993-4AD1-8917-1F7B8E70E1B8}" name="Category"/>
    <tableColumn id="6" xr3:uid="{A534BF80-525B-4B0C-A2C6-8330A71339B8}" name="Frequency of Publication"/>
    <tableColumn id="12" xr3:uid="{246D66DB-F8E8-4F90-9277-BED69C1A3871}" name="Year of data" dataDxfId="8"/>
    <tableColumn id="10" xr3:uid="{D0253918-16FF-45A5-AFAD-F362B8A47719}" name="Year of next update">
      <calculatedColumnFormula>YEAR(A2)</calculatedColumnFormula>
    </tableColumn>
    <tableColumn id="11" xr3:uid="{1FC38CF9-1D3E-424F-8082-6981815832A2}" name="Month of next update" dataDxfId="7">
      <calculatedColumnFormula>_xlfn.CONCAT(TEXT(A2,"mmmm")," ", TEXT(A2,"YYYY"))</calculatedColumnFormula>
    </tableColumn>
    <tableColumn id="7" xr3:uid="{85F1AB0F-F1DE-4EBC-9072-7552863524D8}" name="Last date of Publication" dataDxfId="6"/>
    <tableColumn id="8" xr3:uid="{1BB3E0D2-428C-43AB-9F42-808507FB627B}" name="Period of published data" dataDxfId="5"/>
    <tableColumn id="13" xr3:uid="{A8AB0B92-C45E-4CDC-9D63-DA32D77A15CF}" name="Delays and reasons" dataDxfId="4"/>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451D782-4556-44FF-97FE-7C996B06BABC}" name="Table1" displayName="Table1" ref="A1:R109" totalsRowShown="0" headerRowDxfId="3">
  <autoFilter ref="A1:R109" xr:uid="{00000000-000C-0000-FFFF-FFFF00000000}"/>
  <tableColumns count="18">
    <tableColumn id="2" xr3:uid="{2673DBCD-944B-46B9-B445-7FFCB39C5AA3}" name="Code"/>
    <tableColumn id="3" xr3:uid="{424E29CB-4F22-4105-AC26-CD76051E44C5}" name="Title"/>
    <tableColumn id="4" xr3:uid="{2FB6B3A3-EBF1-4CF6-890D-60093FAD91B4}" name="ServiceArea"/>
    <tableColumn id="9" xr3:uid="{C4F81072-A743-4420-AB06-2151B40EBC25}" name="FamilyGrouping"/>
    <tableColumn id="6" xr3:uid="{A9D79213-F86F-4C40-92FD-960B2856B83F}" name="Category"/>
    <tableColumn id="7" xr3:uid="{191B090A-CD4A-492C-8E20-C86FB73E862A}" name="MeasureType"/>
    <tableColumn id="16" xr3:uid="{BA15CDAF-671E-44A7-AC97-8C9E8A106256}" name="SeriesBreak"/>
    <tableColumn id="17" xr3:uid="{A4173BF5-D93B-4676-9ACA-BD26904CC484}" name="SeriesBreakText"/>
    <tableColumn id="8" xr3:uid="{0E2C6B32-33AB-4E9C-90B2-0B341C4F8C45}" name="NumberFormat" dataDxfId="2"/>
    <tableColumn id="13" xr3:uid="{F0A5B440-774D-4116-A43A-999F7D19EBBE}" name="%ChangeFormat" dataDxfId="1"/>
    <tableColumn id="18" xr3:uid="{96E40301-4E8D-4C87-A72F-38D620CB7AEF}" name="Unit" dataDxfId="0"/>
    <tableColumn id="10" xr3:uid="{AB13C069-095B-404C-B935-138F1242FF1C}" name="Ranking_Type"/>
    <tableColumn id="11" xr3:uid="{5D09181B-D013-47F1-B4BB-2A791834A12D}" name="Numerator_Title"/>
    <tableColumn id="1" xr3:uid="{34F5ED98-87AE-4E6A-8640-3447DE1781D0}" name="Num_NumberFormat"/>
    <tableColumn id="12" xr3:uid="{00C67600-2174-4FBE-9D10-6DD02F3D8ABD}" name="Denominator_Title"/>
    <tableColumn id="15" xr3:uid="{74E7E7AD-7EC4-4F7F-A2AF-4D04EE445E47}" name="Den_NumberFormat"/>
    <tableColumn id="5" xr3:uid="{6C6E7F09-48BA-49D2-A2E8-DAC09ABE4953}" name="ReportingPeriod"/>
    <tableColumn id="14" xr3:uid="{3B41553B-20B7-435F-A8C8-B12CED180B18}" name="FrequencyPublicatio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9547F-8D8C-4AA9-9EBA-0805E5643841}">
  <sheetPr codeName="Sheet1"/>
  <dimension ref="A1:D30"/>
  <sheetViews>
    <sheetView topLeftCell="A2" workbookViewId="0">
      <selection activeCell="D30" sqref="D30"/>
    </sheetView>
  </sheetViews>
  <sheetFormatPr defaultRowHeight="15"/>
  <cols>
    <col min="2" max="2" width="24.42578125" bestFit="1" customWidth="1"/>
    <col min="3" max="4" width="24.42578125" customWidth="1"/>
  </cols>
  <sheetData>
    <row r="1" spans="1:4">
      <c r="A1" s="1" t="s">
        <v>0</v>
      </c>
      <c r="B1" s="1" t="s">
        <v>1</v>
      </c>
      <c r="C1" s="1" t="s">
        <v>2</v>
      </c>
      <c r="D1" s="1" t="s">
        <v>3</v>
      </c>
    </row>
    <row r="2" spans="1:4">
      <c r="A2" t="s">
        <v>4</v>
      </c>
      <c r="B2" t="e" cm="1" vm="1">
        <f t="array" aca="1" ref="B2" ca="1">_xlfn._xlws.SORT(_xlfn.UNIQUE(LGBF_Publication[ServiceArea]))</f>
        <v>#VALUE!</v>
      </c>
      <c r="C2" t="e" cm="1" vm="2">
        <f t="array" aca="1" ref="C2" ca="1">_xlfn._xlws.SORT(_xlfn.UNIQUE(LGBF_Publication[Category]))</f>
        <v>#VALUE!</v>
      </c>
      <c r="D2" t="e" cm="1" vm="3">
        <f t="array" aca="1" ref="D2" ca="1">_xlfn._xlws.SORT(_xlfn.UNIQUE(LGBF_Publication[Publication Name/theme]))</f>
        <v>#VALUE!</v>
      </c>
    </row>
    <row r="3" spans="1:4">
      <c r="A3" t="s">
        <v>5</v>
      </c>
    </row>
    <row r="4" spans="1:4">
      <c r="A4" t="s">
        <v>6</v>
      </c>
    </row>
    <row r="5" spans="1:4">
      <c r="A5" t="s">
        <v>7</v>
      </c>
      <c r="C5" t="s">
        <v>8</v>
      </c>
    </row>
    <row r="6" spans="1:4">
      <c r="A6" t="s">
        <v>9</v>
      </c>
    </row>
    <row r="7" spans="1:4">
      <c r="A7" t="s">
        <v>10</v>
      </c>
    </row>
    <row r="8" spans="1:4">
      <c r="A8" t="s">
        <v>11</v>
      </c>
    </row>
    <row r="9" spans="1:4">
      <c r="A9" t="s">
        <v>12</v>
      </c>
    </row>
    <row r="10" spans="1:4">
      <c r="A10" t="s">
        <v>13</v>
      </c>
    </row>
    <row r="11" spans="1:4">
      <c r="A11" t="s">
        <v>14</v>
      </c>
      <c r="B11" t="s">
        <v>8</v>
      </c>
    </row>
    <row r="12" spans="1:4">
      <c r="A12" t="s">
        <v>15</v>
      </c>
    </row>
    <row r="13" spans="1:4">
      <c r="A13" t="s">
        <v>8</v>
      </c>
    </row>
    <row r="30" spans="4:4">
      <c r="D30" t="s">
        <v>8</v>
      </c>
    </row>
  </sheetData>
  <phoneticPr fontId="4" type="noConversion"/>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83949-CAF9-45D2-99CE-F60D2C3BD103}">
  <sheetPr codeName="Sheet2"/>
  <dimension ref="A1:BG129"/>
  <sheetViews>
    <sheetView showGridLines="0" workbookViewId="0">
      <selection activeCell="D32" sqref="D32"/>
    </sheetView>
  </sheetViews>
  <sheetFormatPr defaultRowHeight="15"/>
  <cols>
    <col min="1" max="1" width="13.5703125" customWidth="1"/>
    <col min="2" max="2" width="8.7109375" style="19" customWidth="1"/>
    <col min="3" max="3" width="14.42578125" customWidth="1"/>
    <col min="4" max="4" width="12.5703125" style="19" bestFit="1" customWidth="1"/>
    <col min="5" max="5" width="9.85546875" customWidth="1"/>
  </cols>
  <sheetData>
    <row r="1" spans="3:59">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5"/>
    </row>
    <row r="2" spans="3:59" ht="15" customHeight="1">
      <c r="BG2" s="26"/>
    </row>
    <row r="3" spans="3:59" ht="15" customHeight="1">
      <c r="BG3" s="26"/>
    </row>
    <row r="4" spans="3:59">
      <c r="BG4" s="26"/>
    </row>
    <row r="5" spans="3:59" ht="15" customHeight="1">
      <c r="BG5" s="26"/>
    </row>
    <row r="6" spans="3:59" ht="15" customHeight="1">
      <c r="C6" s="82" t="s">
        <v>16</v>
      </c>
      <c r="D6" s="82"/>
      <c r="E6" s="82"/>
      <c r="F6" s="82"/>
      <c r="G6" s="82"/>
      <c r="H6" s="82"/>
      <c r="I6" s="82"/>
      <c r="J6" s="82"/>
      <c r="K6" s="82"/>
      <c r="L6" s="82"/>
      <c r="M6" s="82"/>
      <c r="BG6" s="26"/>
    </row>
    <row r="7" spans="3:59" ht="15" customHeight="1">
      <c r="C7" s="82"/>
      <c r="D7" s="82"/>
      <c r="E7" s="82"/>
      <c r="F7" s="82"/>
      <c r="G7" s="82"/>
      <c r="H7" s="82"/>
      <c r="I7" s="82"/>
      <c r="J7" s="82"/>
      <c r="K7" s="82"/>
      <c r="L7" s="82"/>
      <c r="M7" s="82"/>
      <c r="BG7" s="26"/>
    </row>
    <row r="8" spans="3:59" ht="15" customHeight="1">
      <c r="C8" s="82"/>
      <c r="D8" s="82"/>
      <c r="E8" s="82"/>
      <c r="F8" s="82"/>
      <c r="G8" s="82"/>
      <c r="H8" s="82"/>
      <c r="I8" s="82"/>
      <c r="J8" s="82"/>
      <c r="K8" s="82"/>
      <c r="L8" s="82"/>
      <c r="M8" s="82"/>
      <c r="BG8" s="26"/>
    </row>
    <row r="9" spans="3:59" ht="15" customHeight="1">
      <c r="C9" s="31"/>
      <c r="D9" s="34"/>
      <c r="E9" s="31"/>
      <c r="F9" s="31"/>
      <c r="G9" s="31"/>
      <c r="H9" s="31"/>
      <c r="I9" s="31"/>
      <c r="J9" s="31"/>
      <c r="K9" s="31"/>
      <c r="L9" s="31"/>
      <c r="M9" s="31"/>
      <c r="BG9" s="26"/>
    </row>
    <row r="10" spans="3:59" ht="15" customHeight="1">
      <c r="BG10" s="26"/>
    </row>
    <row r="11" spans="3:59" ht="15" customHeight="1">
      <c r="D11" s="83" t="s">
        <v>17</v>
      </c>
      <c r="E11" s="83"/>
      <c r="F11" s="83"/>
      <c r="I11" s="83" t="s">
        <v>18</v>
      </c>
      <c r="J11" s="83"/>
      <c r="K11" s="83"/>
      <c r="L11" s="83"/>
      <c r="BG11" s="26"/>
    </row>
    <row r="12" spans="3:59" ht="15" customHeight="1">
      <c r="D12" s="83"/>
      <c r="E12" s="83"/>
      <c r="F12" s="83"/>
      <c r="I12" s="83"/>
      <c r="J12" s="83"/>
      <c r="K12" s="83"/>
      <c r="L12" s="83"/>
      <c r="BG12" s="26"/>
    </row>
    <row r="13" spans="3:59" ht="15" customHeight="1">
      <c r="D13" s="83"/>
      <c r="E13" s="83"/>
      <c r="F13" s="83"/>
      <c r="I13" s="83"/>
      <c r="J13" s="83"/>
      <c r="K13" s="83"/>
      <c r="L13" s="83"/>
      <c r="BG13" s="26"/>
    </row>
    <row r="14" spans="3:59" ht="15" customHeight="1">
      <c r="D14" s="83"/>
      <c r="E14" s="83"/>
      <c r="F14" s="83"/>
      <c r="I14" s="83"/>
      <c r="J14" s="83"/>
      <c r="K14" s="83"/>
      <c r="L14" s="83"/>
      <c r="BG14" s="26"/>
    </row>
    <row r="15" spans="3:59" ht="15" customHeight="1">
      <c r="BG15" s="26"/>
    </row>
    <row r="16" spans="3:59" ht="15" customHeight="1">
      <c r="D16" s="81" t="s">
        <v>19</v>
      </c>
      <c r="E16" s="81"/>
      <c r="F16" s="81"/>
      <c r="G16" s="81"/>
      <c r="BG16" s="26"/>
    </row>
    <row r="17" spans="4:59" ht="15" customHeight="1">
      <c r="D17" s="81"/>
      <c r="E17" s="81"/>
      <c r="F17" s="81"/>
      <c r="G17" s="81"/>
      <c r="BG17" s="26"/>
    </row>
    <row r="18" spans="4:59" ht="15" customHeight="1">
      <c r="D18" s="81"/>
      <c r="E18" s="81"/>
      <c r="F18" s="81"/>
      <c r="G18" s="81"/>
      <c r="I18" s="83" t="s">
        <v>20</v>
      </c>
      <c r="J18" s="83"/>
      <c r="K18" s="83"/>
      <c r="L18" s="83"/>
      <c r="BG18" s="26"/>
    </row>
    <row r="19" spans="4:59" ht="15" customHeight="1">
      <c r="D19" s="81"/>
      <c r="E19" s="81"/>
      <c r="F19" s="81"/>
      <c r="G19" s="81"/>
      <c r="I19" s="83"/>
      <c r="J19" s="83"/>
      <c r="K19" s="83"/>
      <c r="L19" s="83"/>
      <c r="BG19" s="26"/>
    </row>
    <row r="20" spans="4:59" ht="15" customHeight="1">
      <c r="D20" s="81"/>
      <c r="E20" s="81"/>
      <c r="F20" s="81"/>
      <c r="G20" s="81"/>
      <c r="I20" s="83"/>
      <c r="J20" s="83"/>
      <c r="K20" s="83"/>
      <c r="L20" s="83"/>
      <c r="BG20" s="26"/>
    </row>
    <row r="21" spans="4:59" ht="15" customHeight="1">
      <c r="D21" s="81"/>
      <c r="E21" s="81"/>
      <c r="F21" s="81"/>
      <c r="G21" s="81"/>
      <c r="I21" s="83"/>
      <c r="J21" s="83"/>
      <c r="K21" s="83"/>
      <c r="L21" s="83"/>
      <c r="BG21" s="26"/>
    </row>
    <row r="22" spans="4:59" ht="29.25">
      <c r="D22" s="81"/>
      <c r="E22" s="81"/>
      <c r="F22" s="81"/>
      <c r="G22" s="81"/>
      <c r="I22" s="83"/>
      <c r="J22" s="83"/>
      <c r="K22" s="83"/>
      <c r="L22" s="29"/>
      <c r="BG22" s="26"/>
    </row>
    <row r="23" spans="4:59">
      <c r="BG23" s="26"/>
    </row>
    <row r="24" spans="4:59">
      <c r="BG24" s="26"/>
    </row>
    <row r="25" spans="4:59">
      <c r="BG25" s="26"/>
    </row>
    <row r="26" spans="4:59">
      <c r="BG26" s="26"/>
    </row>
    <row r="27" spans="4:59">
      <c r="BG27" s="26"/>
    </row>
    <row r="28" spans="4:59">
      <c r="BG28" s="26"/>
    </row>
    <row r="29" spans="4:59">
      <c r="BG29" s="26"/>
    </row>
    <row r="30" spans="4:59">
      <c r="BG30" s="26"/>
    </row>
    <row r="31" spans="4:59">
      <c r="BG31" s="26"/>
    </row>
    <row r="32" spans="4:59">
      <c r="BG32" s="26"/>
    </row>
    <row r="33" spans="59:59">
      <c r="BG33" s="26"/>
    </row>
    <row r="34" spans="59:59">
      <c r="BG34" s="26"/>
    </row>
    <row r="35" spans="59:59">
      <c r="BG35" s="26"/>
    </row>
    <row r="36" spans="59:59">
      <c r="BG36" s="26"/>
    </row>
    <row r="37" spans="59:59">
      <c r="BG37" s="26"/>
    </row>
    <row r="38" spans="59:59">
      <c r="BG38" s="26"/>
    </row>
    <row r="39" spans="59:59">
      <c r="BG39" s="26"/>
    </row>
    <row r="40" spans="59:59">
      <c r="BG40" s="26"/>
    </row>
    <row r="41" spans="59:59">
      <c r="BG41" s="26"/>
    </row>
    <row r="42" spans="59:59">
      <c r="BG42" s="26"/>
    </row>
    <row r="43" spans="59:59">
      <c r="BG43" s="26"/>
    </row>
    <row r="44" spans="59:59">
      <c r="BG44" s="26"/>
    </row>
    <row r="45" spans="59:59">
      <c r="BG45" s="26"/>
    </row>
    <row r="46" spans="59:59">
      <c r="BG46" s="26"/>
    </row>
    <row r="47" spans="59:59">
      <c r="BG47" s="26"/>
    </row>
    <row r="48" spans="59:59">
      <c r="BG48" s="26"/>
    </row>
    <row r="49" spans="59:59">
      <c r="BG49" s="26"/>
    </row>
    <row r="50" spans="59:59">
      <c r="BG50" s="26"/>
    </row>
    <row r="51" spans="59:59">
      <c r="BG51" s="26"/>
    </row>
    <row r="52" spans="59:59">
      <c r="BG52" s="26"/>
    </row>
    <row r="53" spans="59:59">
      <c r="BG53" s="26"/>
    </row>
    <row r="54" spans="59:59">
      <c r="BG54" s="26"/>
    </row>
    <row r="55" spans="59:59">
      <c r="BG55" s="26"/>
    </row>
    <row r="56" spans="59:59">
      <c r="BG56" s="26"/>
    </row>
    <row r="57" spans="59:59">
      <c r="BG57" s="26"/>
    </row>
    <row r="58" spans="59:59">
      <c r="BG58" s="26"/>
    </row>
    <row r="59" spans="59:59">
      <c r="BG59" s="26"/>
    </row>
    <row r="60" spans="59:59">
      <c r="BG60" s="26"/>
    </row>
    <row r="61" spans="59:59">
      <c r="BG61" s="26"/>
    </row>
    <row r="62" spans="59:59">
      <c r="BG62" s="26"/>
    </row>
    <row r="63" spans="59:59">
      <c r="BG63" s="26"/>
    </row>
    <row r="64" spans="59:59">
      <c r="BG64" s="26"/>
    </row>
    <row r="65" spans="59:59">
      <c r="BG65" s="26"/>
    </row>
    <row r="66" spans="59:59">
      <c r="BG66" s="26"/>
    </row>
    <row r="67" spans="59:59">
      <c r="BG67" s="26"/>
    </row>
    <row r="68" spans="59:59">
      <c r="BG68" s="26"/>
    </row>
    <row r="69" spans="59:59">
      <c r="BG69" s="26"/>
    </row>
    <row r="70" spans="59:59">
      <c r="BG70" s="26"/>
    </row>
    <row r="71" spans="59:59">
      <c r="BG71" s="26"/>
    </row>
    <row r="72" spans="59:59">
      <c r="BG72" s="26"/>
    </row>
    <row r="73" spans="59:59">
      <c r="BG73" s="26"/>
    </row>
    <row r="74" spans="59:59">
      <c r="BG74" s="26"/>
    </row>
    <row r="75" spans="59:59">
      <c r="BG75" s="26"/>
    </row>
    <row r="76" spans="59:59">
      <c r="BG76" s="26"/>
    </row>
    <row r="77" spans="59:59">
      <c r="BG77" s="26"/>
    </row>
    <row r="78" spans="59:59">
      <c r="BG78" s="26"/>
    </row>
    <row r="79" spans="59:59">
      <c r="BG79" s="26"/>
    </row>
    <row r="80" spans="59:59">
      <c r="BG80" s="26"/>
    </row>
    <row r="81" spans="59:59">
      <c r="BG81" s="26"/>
    </row>
    <row r="82" spans="59:59">
      <c r="BG82" s="26"/>
    </row>
    <row r="83" spans="59:59">
      <c r="BG83" s="26"/>
    </row>
    <row r="84" spans="59:59">
      <c r="BG84" s="26"/>
    </row>
    <row r="85" spans="59:59">
      <c r="BG85" s="26"/>
    </row>
    <row r="86" spans="59:59">
      <c r="BG86" s="26"/>
    </row>
    <row r="87" spans="59:59">
      <c r="BG87" s="26"/>
    </row>
    <row r="88" spans="59:59">
      <c r="BG88" s="26"/>
    </row>
    <row r="89" spans="59:59">
      <c r="BG89" s="26"/>
    </row>
    <row r="90" spans="59:59">
      <c r="BG90" s="26"/>
    </row>
    <row r="91" spans="59:59">
      <c r="BG91" s="26"/>
    </row>
    <row r="92" spans="59:59">
      <c r="BG92" s="26"/>
    </row>
    <row r="93" spans="59:59">
      <c r="BG93" s="26"/>
    </row>
    <row r="94" spans="59:59">
      <c r="BG94" s="26"/>
    </row>
    <row r="95" spans="59:59">
      <c r="BG95" s="26"/>
    </row>
    <row r="96" spans="59:59">
      <c r="BG96" s="26"/>
    </row>
    <row r="97" spans="59:59">
      <c r="BG97" s="26"/>
    </row>
    <row r="98" spans="59:59">
      <c r="BG98" s="26"/>
    </row>
    <row r="99" spans="59:59">
      <c r="BG99" s="26"/>
    </row>
    <row r="100" spans="59:59">
      <c r="BG100" s="26"/>
    </row>
    <row r="101" spans="59:59">
      <c r="BG101" s="26"/>
    </row>
    <row r="102" spans="59:59">
      <c r="BG102" s="26"/>
    </row>
    <row r="103" spans="59:59">
      <c r="BG103" s="26"/>
    </row>
    <row r="104" spans="59:59">
      <c r="BG104" s="26"/>
    </row>
    <row r="105" spans="59:59">
      <c r="BG105" s="26"/>
    </row>
    <row r="106" spans="59:59">
      <c r="BG106" s="26"/>
    </row>
    <row r="107" spans="59:59">
      <c r="BG107" s="26"/>
    </row>
    <row r="108" spans="59:59">
      <c r="BG108" s="26"/>
    </row>
    <row r="109" spans="59:59">
      <c r="BG109" s="26"/>
    </row>
    <row r="110" spans="59:59">
      <c r="BG110" s="26"/>
    </row>
    <row r="111" spans="59:59">
      <c r="BG111" s="26"/>
    </row>
    <row r="112" spans="59:59">
      <c r="BG112" s="26"/>
    </row>
    <row r="113" spans="59:59">
      <c r="BG113" s="26"/>
    </row>
    <row r="114" spans="59:59">
      <c r="BG114" s="26"/>
    </row>
    <row r="115" spans="59:59">
      <c r="BG115" s="26"/>
    </row>
    <row r="116" spans="59:59">
      <c r="BG116" s="26"/>
    </row>
    <row r="117" spans="59:59">
      <c r="BG117" s="26"/>
    </row>
    <row r="118" spans="59:59">
      <c r="BG118" s="26"/>
    </row>
    <row r="119" spans="59:59">
      <c r="BG119" s="26"/>
    </row>
    <row r="120" spans="59:59">
      <c r="BG120" s="26"/>
    </row>
    <row r="121" spans="59:59">
      <c r="BG121" s="26"/>
    </row>
    <row r="122" spans="59:59">
      <c r="BG122" s="26"/>
    </row>
    <row r="123" spans="59:59">
      <c r="BG123" s="26"/>
    </row>
    <row r="124" spans="59:59">
      <c r="BG124" s="26"/>
    </row>
    <row r="125" spans="59:59">
      <c r="BG125" s="26"/>
    </row>
    <row r="126" spans="59:59">
      <c r="BG126" s="26"/>
    </row>
    <row r="127" spans="59:59">
      <c r="BG127" s="26"/>
    </row>
    <row r="128" spans="59:59">
      <c r="BG128" s="26"/>
    </row>
    <row r="129" spans="1:59" ht="15.75" thickBot="1">
      <c r="A129" s="27"/>
      <c r="B129" s="33"/>
      <c r="C129" s="27"/>
      <c r="D129" s="33"/>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8"/>
    </row>
  </sheetData>
  <mergeCells count="6">
    <mergeCell ref="D16:G22"/>
    <mergeCell ref="C6:M8"/>
    <mergeCell ref="I22:K22"/>
    <mergeCell ref="D11:F14"/>
    <mergeCell ref="I11:L14"/>
    <mergeCell ref="I18:L21"/>
  </mergeCells>
  <hyperlinks>
    <hyperlink ref="D11:F14" location="'Monthly list'!A1" display="View by Month" xr:uid="{BE9FC19D-DBF1-4C37-87D8-2E36B59065E6}"/>
    <hyperlink ref="I11:K14" location="'By service area'!A1" display="View by Service Area" xr:uid="{CF4AAE35-40CB-470F-A795-2C22AAB1B2A5}"/>
    <hyperlink ref="D16:G22" location="'By Publication'!A1" display="View by Publication source" xr:uid="{0297A003-3228-41A2-939A-159DC10C4383}"/>
  </hyperlinks>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CE70C-96C5-4D79-B48D-1B10EB277B7B}">
  <sheetPr codeName="Sheet3"/>
  <dimension ref="A1:F6"/>
  <sheetViews>
    <sheetView workbookViewId="0">
      <selection activeCell="B2" sqref="B2"/>
    </sheetView>
  </sheetViews>
  <sheetFormatPr defaultRowHeight="15"/>
  <cols>
    <col min="1" max="1" width="15.42578125" bestFit="1" customWidth="1"/>
    <col min="2" max="2" width="55.42578125" customWidth="1"/>
    <col min="3" max="3" width="18.42578125" style="19" customWidth="1"/>
    <col min="4" max="4" width="14.5703125" customWidth="1"/>
    <col min="5" max="5" width="20.42578125" customWidth="1"/>
    <col min="6" max="6" width="7.85546875" bestFit="1" customWidth="1"/>
  </cols>
  <sheetData>
    <row r="1" spans="1:6" ht="18.75">
      <c r="B1" s="32" t="s">
        <v>21</v>
      </c>
      <c r="D1" s="32" t="s">
        <v>22</v>
      </c>
    </row>
    <row r="2" spans="1:6" ht="18.75">
      <c r="A2" s="1" t="s">
        <v>23</v>
      </c>
      <c r="B2" s="1" t="s">
        <v>4</v>
      </c>
      <c r="D2" s="1" t="e" cm="1" vm="4">
        <f t="array" ref="D2">IF($B$2="All", "2025 &amp; 2026",_xlfn.UNIQUE(_xlfn._xlws.FILTER(LGBF_Publication[Year of next update],LGBF_Publication[Month of next update]='Monthly list'!$B$2)))</f>
        <v>#VALUE!</v>
      </c>
      <c r="E2" s="30" t="s">
        <v>24</v>
      </c>
    </row>
    <row r="5" spans="1:6" ht="27.75">
      <c r="A5" s="21" t="s">
        <v>25</v>
      </c>
      <c r="B5" s="22" t="s">
        <v>26</v>
      </c>
      <c r="C5" s="23" t="s">
        <v>27</v>
      </c>
      <c r="D5" s="22" t="s">
        <v>28</v>
      </c>
      <c r="E5" s="22" t="s">
        <v>29</v>
      </c>
      <c r="F5" s="22" t="s">
        <v>30</v>
      </c>
    </row>
    <row r="6" spans="1:6">
      <c r="A6" t="e" cm="1" vm="4">
        <f t="array" ref="A6">IF($B$2= "All", LGBF_Publication[Code],_xlfn._xlws.FILTER(LGBF_Publication[Code],LGBF_Publication[Month of next update]='Monthly list'!$B$2))</f>
        <v>#VALUE!</v>
      </c>
      <c r="B6" t="e" cm="1" vm="4">
        <f t="array" ref="B6">IF($B$2= "All", LGBF_Publication[Title],_xlfn._xlws.FILTER(LGBF_Publication[Title],LGBF_Publication[Month of next update]='Monthly list'!$B$2))</f>
        <v>#VALUE!</v>
      </c>
      <c r="C6" s="19" t="e" cm="1" vm="4">
        <f t="array" ref="C6">IF($B$2= "All", LGBF_Publication[Next update],_xlfn._xlws.FILTER(LGBF_Publication[Next update],LGBF_Publication[Month of next update]='Monthly list'!$B$2))</f>
        <v>#VALUE!</v>
      </c>
      <c r="D6" t="e" cm="1" vm="4">
        <f t="array" ref="D6">IF($B$2= "All", LGBF_Publication[Frequency of Publication],_xlfn._xlws.FILTER(LGBF_Publication[Frequency of Publication],LGBF_Publication[Month of next update]='Monthly list'!$B$2))</f>
        <v>#VALUE!</v>
      </c>
      <c r="E6" t="e" cm="1" vm="4">
        <f t="array" ref="E6">IF($B$2= "All", LGBF_Publication[Year of data],_xlfn._xlws.FILTER(LGBF_Publication[Year of data],LGBF_Publication[Month of next update]='Monthly list'!$B$2))</f>
        <v>#VALUE!</v>
      </c>
    </row>
  </sheetData>
  <hyperlinks>
    <hyperlink ref="E2" location="Menu!A1" display="Back to Menu" xr:uid="{0E4EBB70-8152-4A02-80D9-26E363263F0D}"/>
  </hyperlinks>
  <pageMargins left="0.7" right="0.7" top="0.75" bottom="0.75" header="0.3" footer="0.3"/>
  <pageSetup paperSize="9" orientation="portrait" horizontalDpi="300" verticalDpi="300" r:id="rId1"/>
  <extLst>
    <ext xmlns:x14="http://schemas.microsoft.com/office/spreadsheetml/2009/9/main" uri="{CCE6A557-97BC-4b89-ADB6-D9C93CAAB3DF}">
      <x14:dataValidations xmlns:xm="http://schemas.microsoft.com/office/excel/2006/main" count="1">
        <x14:dataValidation type="list" allowBlank="1" showInputMessage="1" showErrorMessage="1" xr:uid="{C67028A2-13CB-4A4C-84A3-C1036CBA2E4A}">
          <x14:formula1>
            <xm:f>Dropdowns!$A$1:$A$13</xm:f>
          </x14:formula1>
          <xm:sqref>B2:C2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2C55F-77E3-4374-8BE7-3FD1DE17FFFB}">
  <sheetPr codeName="Sheet4"/>
  <dimension ref="A1:X35"/>
  <sheetViews>
    <sheetView workbookViewId="0"/>
  </sheetViews>
  <sheetFormatPr defaultRowHeight="15"/>
  <cols>
    <col min="1" max="1" width="23.140625" customWidth="1"/>
    <col min="2" max="2" width="50.7109375" customWidth="1"/>
    <col min="3" max="3" width="24.5703125" customWidth="1"/>
    <col min="4" max="4" width="10.7109375" style="19" bestFit="1" customWidth="1"/>
    <col min="6" max="6" width="10.7109375" style="19" bestFit="1" customWidth="1"/>
    <col min="7" max="7" width="16.42578125" bestFit="1" customWidth="1"/>
    <col min="10" max="10" width="21.28515625" customWidth="1"/>
    <col min="11" max="11" width="78.85546875" bestFit="1" customWidth="1"/>
    <col min="13" max="13" width="10.7109375" bestFit="1" customWidth="1"/>
    <col min="15" max="15" width="10.7109375" bestFit="1" customWidth="1"/>
    <col min="19" max="19" width="21.5703125" customWidth="1"/>
    <col min="20" max="20" width="46" customWidth="1"/>
    <col min="22" max="22" width="10.7109375" bestFit="1" customWidth="1"/>
    <col min="24" max="24" width="10.7109375" bestFit="1" customWidth="1"/>
  </cols>
  <sheetData>
    <row r="1" spans="1:24">
      <c r="A1" s="1" t="s">
        <v>31</v>
      </c>
      <c r="B1" s="1" t="s">
        <v>32</v>
      </c>
      <c r="C1" s="1"/>
    </row>
    <row r="2" spans="1:24" ht="18.75">
      <c r="G2" s="30" t="s">
        <v>24</v>
      </c>
    </row>
    <row r="4" spans="1:24" ht="41.25">
      <c r="A4" s="21" t="s">
        <v>25</v>
      </c>
      <c r="B4" s="22" t="s">
        <v>26</v>
      </c>
      <c r="C4" s="22" t="s">
        <v>28</v>
      </c>
      <c r="D4" s="23" t="s">
        <v>33</v>
      </c>
      <c r="E4" s="22" t="s">
        <v>34</v>
      </c>
      <c r="F4" s="23" t="s">
        <v>35</v>
      </c>
      <c r="G4" s="22" t="s">
        <v>36</v>
      </c>
    </row>
    <row r="5" spans="1:24">
      <c r="A5" t="str" cm="1">
        <f t="array" ref="A5:A26">IF($B$1= "All", LGBF_Publication[Code],_xlfn._xlws.FILTER(LGBF_Publication[Code],LGBF_Publication[ServiceArea]=$B$1))</f>
        <v>ENV01a</v>
      </c>
      <c r="B5" t="str" cm="1">
        <f t="array" ref="B5:B26">IF($B$1= "All", LGBF_Publication[Title],_xlfn._xlws.FILTER(LGBF_Publication[Title],LGBF_Publication[ServiceArea]=$B$1))</f>
        <v>Net cost per Waste collection per premises</v>
      </c>
      <c r="C5" t="str" cm="1">
        <f t="array" ref="C5:C26">IF($B$1= "All", LGBF_Publication[Frequency of Publication],_xlfn._xlws.FILTER(LGBF_Publication[Frequency of Publication],LGBF_Publication[ServiceArea]=$B$1))</f>
        <v>Annual</v>
      </c>
      <c r="D5" s="19" cm="1">
        <f t="array" ref="D5:D26">IF($B$1= "All", LGBF_Publication[Last date of Publication],_xlfn._xlws.FILTER(LGBF_Publication[Last date of Publication],LGBF_Publication[ServiceArea]=$B$1))</f>
        <v>45989</v>
      </c>
      <c r="E5" t="str" cm="1">
        <f t="array" ref="E5:E26">IF($B$1= "All", LGBF_Publication[Period of published data],_xlfn._xlws.FILTER(LGBF_Publication[Period of published data],LGBF_Publication[ServiceArea]=$B$1))</f>
        <v>2023-24</v>
      </c>
      <c r="F5" s="19" cm="1">
        <f t="array" ref="F5:F26">IF($B$1= "All", LGBF_Publication[Next update],_xlfn._xlws.FILTER(LGBF_Publication[Next update],LGBF_Publication[ServiceArea]=$B$1))</f>
        <v>46354</v>
      </c>
      <c r="G5" t="str" cm="1">
        <f t="array" ref="G5:G26">IF($B$1= "All", LGBF_Publication[Year of data],_xlfn._xlws.FILTER(LGBF_Publication[Year of data],LGBF_Publication[ServiceArea]=$B$1))</f>
        <v>2024-25</v>
      </c>
    </row>
    <row r="6" spans="1:24">
      <c r="A6" t="str">
        <v>ENV01a</v>
      </c>
      <c r="B6" t="str">
        <v>Net cost per Waste collection per premises</v>
      </c>
      <c r="C6" t="str">
        <v>Annual</v>
      </c>
      <c r="D6" s="19">
        <v>46059</v>
      </c>
      <c r="E6" t="str">
        <v>2024-25</v>
      </c>
      <c r="F6" s="19">
        <v>46423</v>
      </c>
      <c r="G6" t="str">
        <v>2025-26</v>
      </c>
    </row>
    <row r="7" spans="1:24">
      <c r="A7" t="str">
        <v>ENV02a</v>
      </c>
      <c r="B7" t="str">
        <v>Net cost per Waste disposal per premises</v>
      </c>
      <c r="C7" t="str">
        <v>Annual</v>
      </c>
      <c r="D7" s="19">
        <v>45989</v>
      </c>
      <c r="E7" t="str">
        <v>2023-24</v>
      </c>
      <c r="F7" s="19">
        <v>46354</v>
      </c>
      <c r="G7" t="str">
        <v>2024-25</v>
      </c>
    </row>
    <row r="8" spans="1:24">
      <c r="A8" t="str">
        <v>ENV02a</v>
      </c>
      <c r="B8" t="str">
        <v>Net cost per Waste disposal per premises</v>
      </c>
      <c r="C8" t="str">
        <v>Annual</v>
      </c>
      <c r="D8" s="19">
        <v>46059</v>
      </c>
      <c r="E8" t="str">
        <v>2024-25</v>
      </c>
      <c r="F8" s="19">
        <v>46423</v>
      </c>
      <c r="G8" t="str">
        <v>2025-26</v>
      </c>
    </row>
    <row r="9" spans="1:24">
      <c r="A9" t="str">
        <v>ENV03a</v>
      </c>
      <c r="B9" t="str">
        <v>Net cost of street cleaning per 1,000 population</v>
      </c>
      <c r="C9" t="str">
        <v>Annual</v>
      </c>
      <c r="D9" s="19">
        <v>45989</v>
      </c>
      <c r="E9" t="str">
        <v>2023-24</v>
      </c>
      <c r="F9" s="19">
        <v>46354</v>
      </c>
      <c r="G9" t="str">
        <v>2024-25</v>
      </c>
    </row>
    <row r="10" spans="1:24">
      <c r="A10" t="str">
        <v>ENV03a</v>
      </c>
      <c r="B10" t="str">
        <v>Net cost of street cleaning per 1,000 population</v>
      </c>
      <c r="C10" t="str">
        <v>Annual</v>
      </c>
      <c r="D10" s="19">
        <v>46059</v>
      </c>
      <c r="E10" t="str">
        <v>2024-25</v>
      </c>
      <c r="F10" s="19">
        <v>46423</v>
      </c>
      <c r="G10" t="str">
        <v>2025-26</v>
      </c>
    </row>
    <row r="11" spans="1:24">
      <c r="A11" t="str">
        <v>ENV03c</v>
      </c>
      <c r="B11" t="str">
        <v>Street Cleanliness Score</v>
      </c>
      <c r="C11" t="str">
        <v>Annual</v>
      </c>
      <c r="D11" s="19">
        <v>45807</v>
      </c>
      <c r="E11" t="str">
        <v>2024-25</v>
      </c>
      <c r="F11" s="19">
        <v>46171</v>
      </c>
      <c r="G11" t="str">
        <v>2024-25</v>
      </c>
    </row>
    <row r="12" spans="1:24">
      <c r="A12" t="str">
        <v>ENV04a</v>
      </c>
      <c r="B12" t="str">
        <v>Cost of roads per kilometre</v>
      </c>
      <c r="C12" t="str">
        <v>Annual</v>
      </c>
      <c r="D12" s="19">
        <v>45989</v>
      </c>
      <c r="E12" t="str">
        <v>2023-24</v>
      </c>
      <c r="F12" s="19">
        <v>46354</v>
      </c>
      <c r="G12" t="str">
        <v>2024-25</v>
      </c>
      <c r="V12" s="19"/>
      <c r="X12" s="19"/>
    </row>
    <row r="13" spans="1:24">
      <c r="A13" t="str">
        <v>ENV04a</v>
      </c>
      <c r="B13" t="str">
        <v>Cost of roads per kilometre</v>
      </c>
      <c r="C13" t="str">
        <v>Annual</v>
      </c>
      <c r="D13" s="19">
        <v>46059</v>
      </c>
      <c r="E13" t="str">
        <v>2024-25</v>
      </c>
      <c r="F13" s="19">
        <v>46423</v>
      </c>
      <c r="G13" t="str">
        <v>2025-26</v>
      </c>
      <c r="V13" s="19"/>
      <c r="X13" s="19"/>
    </row>
    <row r="14" spans="1:24">
      <c r="A14" t="str">
        <v>ENV04b</v>
      </c>
      <c r="B14" t="str">
        <v>Percentage of A class roads considered for maintenance treatment</v>
      </c>
      <c r="C14" t="str">
        <v>Annual</v>
      </c>
      <c r="D14" s="19">
        <v>45869</v>
      </c>
      <c r="E14" t="str">
        <v>2022-24</v>
      </c>
      <c r="F14" s="19">
        <v>46234</v>
      </c>
      <c r="G14" t="str">
        <v>2024-26</v>
      </c>
      <c r="V14" s="19"/>
      <c r="X14" s="19"/>
    </row>
    <row r="15" spans="1:24">
      <c r="A15" t="str">
        <v>ENV04c</v>
      </c>
      <c r="B15" t="str">
        <v>Percentage of B class roads considered for maintenance treatment</v>
      </c>
      <c r="C15" t="str">
        <v>Annual</v>
      </c>
      <c r="D15" s="19">
        <v>45869</v>
      </c>
      <c r="E15" t="str">
        <v>2022-24</v>
      </c>
      <c r="F15" s="19">
        <v>46234</v>
      </c>
      <c r="G15" t="str">
        <v>2024-26</v>
      </c>
      <c r="V15" s="19"/>
      <c r="X15" s="19"/>
    </row>
    <row r="16" spans="1:24">
      <c r="A16" t="str">
        <v>ENV04d</v>
      </c>
      <c r="B16" t="str">
        <v>Percentage of C class roads considered for maintenance treatment</v>
      </c>
      <c r="C16" t="str">
        <v>Annual</v>
      </c>
      <c r="D16" s="19">
        <v>45869</v>
      </c>
      <c r="E16" t="str">
        <v>2022-24</v>
      </c>
      <c r="F16" s="19">
        <v>46234</v>
      </c>
      <c r="G16" t="str">
        <v>2024-26</v>
      </c>
    </row>
    <row r="17" spans="1:15">
      <c r="A17" t="str">
        <v>ENV04e</v>
      </c>
      <c r="B17" t="str">
        <v>Percentage of unclassified roads considered for maintenance treatment</v>
      </c>
      <c r="C17" t="str">
        <v>Annual</v>
      </c>
      <c r="D17" s="19">
        <v>45869</v>
      </c>
      <c r="E17" t="str">
        <v>2020-24</v>
      </c>
      <c r="F17" s="19">
        <v>46234</v>
      </c>
      <c r="G17" t="str">
        <v>2022-26</v>
      </c>
    </row>
    <row r="18" spans="1:15">
      <c r="A18" t="str">
        <v>ENV05</v>
      </c>
      <c r="B18" t="str">
        <v>Cost of Trading Standards and environmental health per 1,000 population</v>
      </c>
      <c r="C18" t="str">
        <v>Annual</v>
      </c>
      <c r="D18" s="19">
        <v>45989</v>
      </c>
      <c r="E18" t="str">
        <v>2024-25</v>
      </c>
      <c r="F18" s="19">
        <v>46354</v>
      </c>
      <c r="G18" t="str">
        <v>2025-26</v>
      </c>
      <c r="M18" s="19"/>
      <c r="O18" s="19"/>
    </row>
    <row r="19" spans="1:15">
      <c r="A19" t="str">
        <v>ENV05</v>
      </c>
      <c r="B19" t="str">
        <v>Cost of Trading Standards and environmental health per 1,000 population</v>
      </c>
      <c r="C19" t="str">
        <v>Annual</v>
      </c>
      <c r="D19" s="19">
        <v>46059</v>
      </c>
      <c r="E19" t="str">
        <v>2024-25</v>
      </c>
      <c r="F19" s="19">
        <v>46423</v>
      </c>
      <c r="G19" t="str">
        <v>2025-26</v>
      </c>
      <c r="M19" s="19"/>
      <c r="O19" s="19"/>
    </row>
    <row r="20" spans="1:15">
      <c r="A20" t="str">
        <v>ENV05a</v>
      </c>
      <c r="B20" t="str">
        <v>Cost of Trading Standards, Money Advice &amp; Citizens Advice per 1,000 population</v>
      </c>
      <c r="C20" t="str">
        <v>Annual</v>
      </c>
      <c r="D20" s="19">
        <v>45989</v>
      </c>
      <c r="E20" t="str">
        <v>2023-24</v>
      </c>
      <c r="F20" s="19">
        <v>46354</v>
      </c>
      <c r="G20" t="str">
        <v>2024-25</v>
      </c>
      <c r="M20" s="19"/>
      <c r="O20" s="19"/>
    </row>
    <row r="21" spans="1:15">
      <c r="A21" t="str">
        <v>ENV05a</v>
      </c>
      <c r="B21" t="str">
        <v>Cost of Trading Standards, Money Advice &amp; Citizens Advice per 1,000 population</v>
      </c>
      <c r="C21" t="str">
        <v>Annual</v>
      </c>
      <c r="D21" s="19">
        <v>46059</v>
      </c>
      <c r="E21" t="str">
        <v>2024-25</v>
      </c>
      <c r="F21" s="19">
        <v>46423</v>
      </c>
      <c r="G21" t="str">
        <v>2025-26</v>
      </c>
      <c r="M21" s="19"/>
      <c r="O21" s="19"/>
    </row>
    <row r="22" spans="1:15">
      <c r="A22" t="str">
        <v>ENV05b</v>
      </c>
      <c r="B22" t="str">
        <v>Cost of environmental health per 1,000 population</v>
      </c>
      <c r="C22" t="str">
        <v>Annual</v>
      </c>
      <c r="D22" s="19">
        <v>45989</v>
      </c>
      <c r="E22" t="str">
        <v>2023-24</v>
      </c>
      <c r="F22" s="19">
        <v>46354</v>
      </c>
      <c r="G22" t="str">
        <v>2024-25</v>
      </c>
      <c r="M22" s="19"/>
      <c r="O22" s="19"/>
    </row>
    <row r="23" spans="1:15">
      <c r="A23" t="str">
        <v>ENV05b</v>
      </c>
      <c r="B23" t="str">
        <v>Cost of environmental health per 1,000 population</v>
      </c>
      <c r="C23" t="str">
        <v>Annual</v>
      </c>
      <c r="D23" s="19">
        <v>46059</v>
      </c>
      <c r="E23" t="str">
        <v>2024-25</v>
      </c>
      <c r="F23" s="19">
        <v>46423</v>
      </c>
      <c r="G23" t="str">
        <v>2025-26</v>
      </c>
      <c r="M23" s="19"/>
      <c r="O23" s="19"/>
    </row>
    <row r="24" spans="1:15">
      <c r="A24" t="str">
        <v>ENV06</v>
      </c>
      <c r="B24" t="str">
        <v>Proportion of total household waste arising that is recycled</v>
      </c>
      <c r="C24" t="str">
        <v>Annual</v>
      </c>
      <c r="D24" s="19">
        <v>45961</v>
      </c>
      <c r="E24" t="str">
        <v>2023-24</v>
      </c>
      <c r="F24" s="19">
        <v>46326</v>
      </c>
      <c r="G24" t="str">
        <v>2024-25</v>
      </c>
      <c r="M24" s="19"/>
      <c r="O24" s="19"/>
    </row>
    <row r="25" spans="1:15">
      <c r="A25" t="str">
        <v>ENV07a</v>
      </c>
      <c r="B25" t="str">
        <v>Proportion of adults satisfied with refuse collection</v>
      </c>
      <c r="C25" t="str">
        <v>Annual</v>
      </c>
      <c r="D25" s="19">
        <v>46008</v>
      </c>
      <c r="E25" t="str">
        <v>2024-25</v>
      </c>
      <c r="F25" s="19">
        <v>46373</v>
      </c>
      <c r="G25" t="str">
        <v>2025-26</v>
      </c>
      <c r="M25" s="19"/>
      <c r="O25" s="19"/>
    </row>
    <row r="26" spans="1:15">
      <c r="A26" t="str">
        <v>ENV07b</v>
      </c>
      <c r="B26" t="str">
        <v>Proportion of adults satisfied with street cleaning</v>
      </c>
      <c r="C26" t="str">
        <v>Annual</v>
      </c>
      <c r="D26" s="19">
        <v>46008</v>
      </c>
      <c r="E26" t="str">
        <v>2024-25</v>
      </c>
      <c r="F26" s="19">
        <v>46373</v>
      </c>
      <c r="G26" t="str">
        <v>2025-26</v>
      </c>
      <c r="M26" s="19"/>
      <c r="O26" s="19"/>
    </row>
    <row r="35" spans="21:23">
      <c r="U35" s="19"/>
      <c r="W35" s="19"/>
    </row>
  </sheetData>
  <hyperlinks>
    <hyperlink ref="G2" location="Menu!A1" display="Back to Menu" xr:uid="{FE10E7AE-B142-40AF-ACA7-AC18734BA9E4}"/>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3B82435-A284-42DB-B216-D69AB606AE5E}">
          <x14:formula1>
            <xm:f>Dropdowns!$B$1:$B$11</xm:f>
          </x14:formula1>
          <xm:sqref>B1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7BF9A-FF6F-4F06-B1D7-451A80D79105}">
  <sheetPr codeName="Sheet5"/>
  <dimension ref="A1:G44"/>
  <sheetViews>
    <sheetView workbookViewId="0">
      <selection activeCell="G2" sqref="G2"/>
    </sheetView>
  </sheetViews>
  <sheetFormatPr defaultRowHeight="15"/>
  <cols>
    <col min="1" max="1" width="18.42578125" bestFit="1" customWidth="1"/>
    <col min="2" max="2" width="69.140625" customWidth="1"/>
    <col min="4" max="4" width="10.7109375" style="19" bestFit="1" customWidth="1"/>
    <col min="6" max="6" width="10.7109375" style="19" bestFit="1" customWidth="1"/>
    <col min="7" max="7" width="16.42578125" bestFit="1" customWidth="1"/>
  </cols>
  <sheetData>
    <row r="1" spans="1:7">
      <c r="A1" s="1" t="s">
        <v>37</v>
      </c>
      <c r="B1" s="1" t="s">
        <v>38</v>
      </c>
      <c r="C1" s="1"/>
    </row>
    <row r="2" spans="1:7" ht="18.75">
      <c r="G2" s="30" t="s">
        <v>24</v>
      </c>
    </row>
    <row r="4" spans="1:7" ht="54.75">
      <c r="A4" s="21" t="s">
        <v>25</v>
      </c>
      <c r="B4" s="22" t="s">
        <v>26</v>
      </c>
      <c r="C4" s="22" t="s">
        <v>28</v>
      </c>
      <c r="D4" s="23" t="s">
        <v>33</v>
      </c>
      <c r="E4" s="22" t="s">
        <v>34</v>
      </c>
      <c r="F4" s="23" t="s">
        <v>35</v>
      </c>
      <c r="G4" s="22" t="s">
        <v>36</v>
      </c>
    </row>
    <row r="5" spans="1:7">
      <c r="A5" t="str" cm="1">
        <f t="array" ref="A5:A44">IF($B$1= "All", LGBF_Publication[Code],_xlfn._xlws.FILTER(LGBF_Publication[Code],LGBF_Publication[Category]=$B$1))</f>
        <v>C&amp;L01</v>
      </c>
      <c r="B5" t="str" cm="1">
        <f t="array" ref="B5:B44">IF($B$1= "All", LGBF_Publication[Title],_xlfn._xlws.FILTER(LGBF_Publication[Title],LGBF_Publication[Category]=$B$1))</f>
        <v>Cost per attendance at Sports facilities</v>
      </c>
      <c r="C5" t="str" cm="1">
        <f t="array" ref="C5:C44">IF($B$1= "All", LGBF_Publication[Frequency of Publication],_xlfn._xlws.FILTER(LGBF_Publication[Frequency of Publication],LGBF_Publication[Category]=$B$1))</f>
        <v>Annual</v>
      </c>
      <c r="D5" s="19" cm="1">
        <f t="array" ref="D5:D44">IF($B$1= "All", LGBF_Publication[Last date of Publication],_xlfn._xlws.FILTER(LGBF_Publication[Last date of Publication],LGBF_Publication[Category]=$B$1))</f>
        <v>45989</v>
      </c>
      <c r="E5" t="str" cm="1">
        <f t="array" ref="E5:E44">IF($B$1= "All", LGBF_Publication[Period of published data],_xlfn._xlws.FILTER(LGBF_Publication[Period of published data],LGBF_Publication[Category]=$B$1))</f>
        <v>2023-24</v>
      </c>
      <c r="F5" s="19" cm="1">
        <f t="array" ref="F5:F44">IF($B$1= "All", LGBF_Publication[Next update],_xlfn._xlws.FILTER(LGBF_Publication[Next update],LGBF_Publication[Category]=$B$1))</f>
        <v>46354</v>
      </c>
      <c r="G5" t="str" cm="1">
        <f t="array" ref="G5:G44">IF($B$1= "All", LGBF_Publication[Year of data],_xlfn._xlws.FILTER(LGBF_Publication[Year of data],LGBF_Publication[Category]=$B$1))</f>
        <v>2024-25</v>
      </c>
    </row>
    <row r="6" spans="1:7">
      <c r="A6" t="str">
        <v>C&amp;L01</v>
      </c>
      <c r="B6" t="str">
        <v>Cost per attendance at Sports facilities</v>
      </c>
      <c r="C6" t="str">
        <v>Annual</v>
      </c>
      <c r="D6" s="19">
        <v>46059</v>
      </c>
      <c r="E6" t="str">
        <v>2024-25</v>
      </c>
      <c r="F6" s="19">
        <v>46423</v>
      </c>
      <c r="G6" t="str">
        <v>2025-26</v>
      </c>
    </row>
    <row r="7" spans="1:7">
      <c r="A7" t="str">
        <v>C&amp;L02</v>
      </c>
      <c r="B7" t="str">
        <v>Cost per Library Visit</v>
      </c>
      <c r="C7" t="str">
        <v>Annual</v>
      </c>
      <c r="D7" s="19">
        <v>45989</v>
      </c>
      <c r="E7" t="str">
        <v>2023-24</v>
      </c>
      <c r="F7" s="19">
        <v>46354</v>
      </c>
      <c r="G7" t="str">
        <v>2024-25</v>
      </c>
    </row>
    <row r="8" spans="1:7">
      <c r="A8" t="str">
        <v>C&amp;L02</v>
      </c>
      <c r="B8" t="str">
        <v>Cost per Library Visit</v>
      </c>
      <c r="C8" t="str">
        <v>Annual</v>
      </c>
      <c r="D8" s="19">
        <v>46059</v>
      </c>
      <c r="E8" t="str">
        <v>2024-25</v>
      </c>
      <c r="F8" s="19">
        <v>46423</v>
      </c>
      <c r="G8" t="str">
        <v>2025-26</v>
      </c>
    </row>
    <row r="9" spans="1:7">
      <c r="A9" t="str">
        <v>C&amp;L03</v>
      </c>
      <c r="B9" t="str">
        <v>Cost per Museum Visit</v>
      </c>
      <c r="C9" t="str">
        <v>Annual</v>
      </c>
      <c r="D9" s="19">
        <v>45989</v>
      </c>
      <c r="E9" t="str">
        <v>2023-24</v>
      </c>
      <c r="F9" s="19">
        <v>46354</v>
      </c>
      <c r="G9" t="str">
        <v>2024-25</v>
      </c>
    </row>
    <row r="10" spans="1:7">
      <c r="A10" t="str">
        <v>C&amp;L03</v>
      </c>
      <c r="B10" t="str">
        <v>Cost per Museum Visit</v>
      </c>
      <c r="C10" t="str">
        <v>Annual</v>
      </c>
      <c r="D10" s="19">
        <v>46059</v>
      </c>
      <c r="E10" t="str">
        <v>2024-25</v>
      </c>
      <c r="F10" s="19">
        <v>46423</v>
      </c>
      <c r="G10" t="str">
        <v>2025-26</v>
      </c>
    </row>
    <row r="11" spans="1:7">
      <c r="A11" t="str">
        <v>C&amp;L04</v>
      </c>
      <c r="B11" t="str">
        <v>Cost of Parks &amp; Open Spaces per 1,000 Population</v>
      </c>
      <c r="C11" t="str">
        <v>Annual</v>
      </c>
      <c r="D11" s="19">
        <v>45989</v>
      </c>
      <c r="E11" t="str">
        <v>2023-24</v>
      </c>
      <c r="F11" s="19">
        <v>46354</v>
      </c>
      <c r="G11" t="str">
        <v>2024-25</v>
      </c>
    </row>
    <row r="12" spans="1:7">
      <c r="A12" t="str">
        <v>C&amp;L04</v>
      </c>
      <c r="B12" t="str">
        <v>Cost of Parks &amp; Open Spaces per 1,000 Population</v>
      </c>
      <c r="C12" t="str">
        <v>Annual</v>
      </c>
      <c r="D12" s="19">
        <v>46059</v>
      </c>
      <c r="E12" t="str">
        <v>2024-25</v>
      </c>
      <c r="F12" s="19">
        <v>46423</v>
      </c>
      <c r="G12" t="str">
        <v>2025-26</v>
      </c>
    </row>
    <row r="13" spans="1:7">
      <c r="A13" t="str">
        <v>CHN01</v>
      </c>
      <c r="B13" t="str">
        <v>Cost per Primary School Pupil</v>
      </c>
      <c r="C13" t="str">
        <v>Annual</v>
      </c>
      <c r="D13" s="19">
        <v>45989</v>
      </c>
      <c r="E13" t="str">
        <v>2023-24</v>
      </c>
      <c r="F13" s="19">
        <v>46354</v>
      </c>
      <c r="G13" t="str">
        <v>2024-25</v>
      </c>
    </row>
    <row r="14" spans="1:7">
      <c r="A14" t="str">
        <v>CHN01</v>
      </c>
      <c r="B14" t="str">
        <v>Cost per Primary School Pupil</v>
      </c>
      <c r="C14" t="str">
        <v>Annual</v>
      </c>
      <c r="D14" s="19">
        <v>46059</v>
      </c>
      <c r="E14" t="str">
        <v>2024-25</v>
      </c>
      <c r="F14" s="19">
        <v>46423</v>
      </c>
      <c r="G14" t="str">
        <v>2025-26</v>
      </c>
    </row>
    <row r="15" spans="1:7">
      <c r="A15" t="str">
        <v>CHN02</v>
      </c>
      <c r="B15" t="str">
        <v>Cost per Secondary School Pupil</v>
      </c>
      <c r="C15" t="str">
        <v>Annual</v>
      </c>
      <c r="D15" s="19">
        <v>45989</v>
      </c>
      <c r="E15" t="str">
        <v>2023-24</v>
      </c>
      <c r="F15" s="19">
        <v>46354</v>
      </c>
      <c r="G15" t="str">
        <v>2024-25</v>
      </c>
    </row>
    <row r="16" spans="1:7">
      <c r="A16" t="str">
        <v>CHN02</v>
      </c>
      <c r="B16" t="str">
        <v>Cost per Secondary School Pupil</v>
      </c>
      <c r="C16" t="str">
        <v>Annual</v>
      </c>
      <c r="D16" s="19">
        <v>46059</v>
      </c>
      <c r="E16" t="str">
        <v>2024-25</v>
      </c>
      <c r="F16" s="19">
        <v>46423</v>
      </c>
      <c r="G16" t="str">
        <v>2025-26</v>
      </c>
    </row>
    <row r="17" spans="1:7">
      <c r="A17" t="str">
        <v>CHN03</v>
      </c>
      <c r="B17" t="str">
        <v>Cost per Pre-School Education place</v>
      </c>
      <c r="C17" t="str">
        <v>Annual</v>
      </c>
      <c r="D17" s="19">
        <v>45989</v>
      </c>
      <c r="E17" t="str">
        <v>2023-24</v>
      </c>
      <c r="F17" s="19">
        <v>46354</v>
      </c>
      <c r="G17" t="str">
        <v>2024-25</v>
      </c>
    </row>
    <row r="18" spans="1:7">
      <c r="A18" t="str">
        <v>CHN03</v>
      </c>
      <c r="B18" t="str">
        <v>Cost per Pre-School Education place</v>
      </c>
      <c r="C18" t="str">
        <v>Annual</v>
      </c>
      <c r="D18" s="19">
        <v>46059</v>
      </c>
      <c r="E18" t="str">
        <v>2024-25</v>
      </c>
      <c r="F18" s="19">
        <v>46423</v>
      </c>
      <c r="G18" t="str">
        <v>2024-25</v>
      </c>
    </row>
    <row r="19" spans="1:7">
      <c r="A19" t="str">
        <v>CHN08a</v>
      </c>
      <c r="B19" t="str">
        <v>Gross Costs of 'Children Looked After' in residential-based services per child per week</v>
      </c>
      <c r="C19" t="str">
        <v>Annual</v>
      </c>
      <c r="D19" s="19">
        <v>45807</v>
      </c>
      <c r="E19" t="str">
        <v>2023-24</v>
      </c>
      <c r="F19" s="19">
        <v>46142</v>
      </c>
      <c r="G19" t="str">
        <v>2024-25</v>
      </c>
    </row>
    <row r="20" spans="1:7">
      <c r="A20" t="str">
        <v>CHN08b</v>
      </c>
      <c r="B20" t="str">
        <v>Gross Cost of "Children Looked After" in a community setting per child per Week</v>
      </c>
      <c r="C20" t="str">
        <v>Annual</v>
      </c>
      <c r="D20" s="19">
        <v>45807</v>
      </c>
      <c r="E20" t="str">
        <v>2023-24</v>
      </c>
      <c r="F20" s="19">
        <v>46142</v>
      </c>
      <c r="G20" t="str">
        <v>2024-25</v>
      </c>
    </row>
    <row r="21" spans="1:7">
      <c r="A21" t="str">
        <v>CORP04</v>
      </c>
      <c r="B21" t="str">
        <v>Cost per dwelling of collecting Council Tax</v>
      </c>
      <c r="C21" t="str">
        <v>Annual</v>
      </c>
      <c r="D21" s="19">
        <v>45930</v>
      </c>
      <c r="E21" t="str">
        <v>2024-25</v>
      </c>
      <c r="F21" s="19">
        <v>46295</v>
      </c>
      <c r="G21" t="str">
        <v>2025-26</v>
      </c>
    </row>
    <row r="22" spans="1:7">
      <c r="A22" t="str">
        <v>ECON02</v>
      </c>
      <c r="B22" t="str">
        <v>Cost of Planning &amp; Building Standards per planning application</v>
      </c>
      <c r="C22" t="str">
        <v>Annual</v>
      </c>
      <c r="D22" s="19">
        <v>46008</v>
      </c>
      <c r="E22" t="str">
        <v>2023-24</v>
      </c>
      <c r="F22" s="19">
        <v>46354</v>
      </c>
      <c r="G22" t="str">
        <v>2024-25</v>
      </c>
    </row>
    <row r="23" spans="1:7">
      <c r="A23" t="str">
        <v>ECON02</v>
      </c>
      <c r="B23" t="str">
        <v>Cost of Planning &amp; Building Standards per planning application</v>
      </c>
      <c r="C23" t="str">
        <v>Annual</v>
      </c>
      <c r="D23" s="19">
        <v>46059</v>
      </c>
      <c r="E23" t="str">
        <v>2024-25</v>
      </c>
      <c r="F23" s="19">
        <v>46423</v>
      </c>
      <c r="G23" t="str">
        <v>2025-26</v>
      </c>
    </row>
    <row r="24" spans="1:7">
      <c r="A24" t="str">
        <v>ECON06</v>
      </c>
      <c r="B24" t="str">
        <v>Investment in Economic Development &amp; Tourism per 1,000 population</v>
      </c>
      <c r="C24" t="str">
        <v>Annual</v>
      </c>
      <c r="D24" s="19">
        <v>45989</v>
      </c>
      <c r="E24" t="str">
        <v>2023-24</v>
      </c>
      <c r="F24" s="19">
        <v>46354</v>
      </c>
      <c r="G24" t="str">
        <v>2024-25</v>
      </c>
    </row>
    <row r="25" spans="1:7">
      <c r="A25" t="str">
        <v>ECON06</v>
      </c>
      <c r="B25" t="str">
        <v>Investment in Economic Development &amp; Tourism per 1,000 population</v>
      </c>
      <c r="C25" t="str">
        <v>Annual</v>
      </c>
      <c r="D25" s="19">
        <v>46059</v>
      </c>
      <c r="E25" t="str">
        <v>2024-25</v>
      </c>
      <c r="F25" s="19">
        <v>46423</v>
      </c>
      <c r="G25" t="str">
        <v>2025-26</v>
      </c>
    </row>
    <row r="26" spans="1:7">
      <c r="A26" t="str">
        <v>ECON11</v>
      </c>
      <c r="B26" t="str">
        <v>Gross Value Added (GVA) per capita</v>
      </c>
      <c r="C26" t="str">
        <v>Annual</v>
      </c>
      <c r="D26" s="19">
        <v>45777</v>
      </c>
      <c r="E26" t="str">
        <v>2022-23</v>
      </c>
      <c r="F26" s="19">
        <v>46142</v>
      </c>
      <c r="G26" t="str">
        <v>2024-25</v>
      </c>
    </row>
    <row r="27" spans="1:7">
      <c r="A27" t="str">
        <v>ENV01a</v>
      </c>
      <c r="B27" t="str">
        <v>Net cost per Waste collection per premises</v>
      </c>
      <c r="C27" t="str">
        <v>Annual</v>
      </c>
      <c r="D27" s="19">
        <v>45989</v>
      </c>
      <c r="E27" t="str">
        <v>2023-24</v>
      </c>
      <c r="F27" s="19">
        <v>46354</v>
      </c>
      <c r="G27" t="str">
        <v>2024-25</v>
      </c>
    </row>
    <row r="28" spans="1:7">
      <c r="A28" t="str">
        <v>ENV01a</v>
      </c>
      <c r="B28" t="str">
        <v>Net cost per Waste collection per premises</v>
      </c>
      <c r="C28" t="str">
        <v>Annual</v>
      </c>
      <c r="D28" s="19">
        <v>46059</v>
      </c>
      <c r="E28" t="str">
        <v>2024-25</v>
      </c>
      <c r="F28" s="19">
        <v>46423</v>
      </c>
      <c r="G28" t="str">
        <v>2025-26</v>
      </c>
    </row>
    <row r="29" spans="1:7">
      <c r="A29" t="str">
        <v>ENV02a</v>
      </c>
      <c r="B29" t="str">
        <v>Net cost per Waste disposal per premises</v>
      </c>
      <c r="C29" t="str">
        <v>Annual</v>
      </c>
      <c r="D29" s="19">
        <v>45989</v>
      </c>
      <c r="E29" t="str">
        <v>2023-24</v>
      </c>
      <c r="F29" s="19">
        <v>46354</v>
      </c>
      <c r="G29" t="str">
        <v>2024-25</v>
      </c>
    </row>
    <row r="30" spans="1:7">
      <c r="A30" t="str">
        <v>ENV02a</v>
      </c>
      <c r="B30" t="str">
        <v>Net cost per Waste disposal per premises</v>
      </c>
      <c r="C30" t="str">
        <v>Annual</v>
      </c>
      <c r="D30" s="19">
        <v>46059</v>
      </c>
      <c r="E30" t="str">
        <v>2024-25</v>
      </c>
      <c r="F30" s="19">
        <v>46423</v>
      </c>
      <c r="G30" t="str">
        <v>2025-26</v>
      </c>
    </row>
    <row r="31" spans="1:7">
      <c r="A31" t="str">
        <v>ENV03a</v>
      </c>
      <c r="B31" t="str">
        <v>Net cost of street cleaning per 1,000 population</v>
      </c>
      <c r="C31" t="str">
        <v>Annual</v>
      </c>
      <c r="D31" s="19">
        <v>45989</v>
      </c>
      <c r="E31" t="str">
        <v>2023-24</v>
      </c>
      <c r="F31" s="19">
        <v>46354</v>
      </c>
      <c r="G31" t="str">
        <v>2024-25</v>
      </c>
    </row>
    <row r="32" spans="1:7">
      <c r="A32" t="str">
        <v>ENV03a</v>
      </c>
      <c r="B32" t="str">
        <v>Net cost of street cleaning per 1,000 population</v>
      </c>
      <c r="C32" t="str">
        <v>Annual</v>
      </c>
      <c r="D32" s="19">
        <v>46059</v>
      </c>
      <c r="E32" t="str">
        <v>2024-25</v>
      </c>
      <c r="F32" s="19">
        <v>46423</v>
      </c>
      <c r="G32" t="str">
        <v>2025-26</v>
      </c>
    </row>
    <row r="33" spans="1:7">
      <c r="A33" t="str">
        <v>ENV04a</v>
      </c>
      <c r="B33" t="str">
        <v>Cost of roads per kilometre</v>
      </c>
      <c r="C33" t="str">
        <v>Annual</v>
      </c>
      <c r="D33" s="19">
        <v>45989</v>
      </c>
      <c r="E33" t="str">
        <v>2023-24</v>
      </c>
      <c r="F33" s="19">
        <v>46354</v>
      </c>
      <c r="G33" t="str">
        <v>2024-25</v>
      </c>
    </row>
    <row r="34" spans="1:7">
      <c r="A34" t="str">
        <v>ENV04a</v>
      </c>
      <c r="B34" t="str">
        <v>Cost of roads per kilometre</v>
      </c>
      <c r="C34" t="str">
        <v>Annual</v>
      </c>
      <c r="D34" s="19">
        <v>46059</v>
      </c>
      <c r="E34" t="str">
        <v>2024-25</v>
      </c>
      <c r="F34" s="19">
        <v>46423</v>
      </c>
      <c r="G34" t="str">
        <v>2025-26</v>
      </c>
    </row>
    <row r="35" spans="1:7">
      <c r="A35" t="str">
        <v>ENV05</v>
      </c>
      <c r="B35" t="str">
        <v>Cost of Trading Standards and environmental health per 1,000 population</v>
      </c>
      <c r="C35" t="str">
        <v>Annual</v>
      </c>
      <c r="D35" s="19">
        <v>45989</v>
      </c>
      <c r="E35" t="str">
        <v>2024-25</v>
      </c>
      <c r="F35" s="19">
        <v>46354</v>
      </c>
      <c r="G35" t="str">
        <v>2025-26</v>
      </c>
    </row>
    <row r="36" spans="1:7">
      <c r="A36" t="str">
        <v>ENV05</v>
      </c>
      <c r="B36" t="str">
        <v>Cost of Trading Standards and environmental health per 1,000 population</v>
      </c>
      <c r="C36" t="str">
        <v>Annual</v>
      </c>
      <c r="D36" s="19">
        <v>46059</v>
      </c>
      <c r="E36" t="str">
        <v>2024-25</v>
      </c>
      <c r="F36" s="19">
        <v>46423</v>
      </c>
      <c r="G36" t="str">
        <v>2025-26</v>
      </c>
    </row>
    <row r="37" spans="1:7">
      <c r="A37" t="str">
        <v>ENV05a</v>
      </c>
      <c r="B37" t="str">
        <v>Cost of Trading Standards, Money Advice &amp; Citizens Advice per 1,000 population</v>
      </c>
      <c r="C37" t="str">
        <v>Annual</v>
      </c>
      <c r="D37" s="19">
        <v>45989</v>
      </c>
      <c r="E37" t="str">
        <v>2023-24</v>
      </c>
      <c r="F37" s="19">
        <v>46354</v>
      </c>
      <c r="G37" t="str">
        <v>2024-25</v>
      </c>
    </row>
    <row r="38" spans="1:7">
      <c r="A38" t="str">
        <v>ENV05a</v>
      </c>
      <c r="B38" t="str">
        <v>Cost of Trading Standards, Money Advice &amp; Citizens Advice per 1,000 population</v>
      </c>
      <c r="C38" t="str">
        <v>Annual</v>
      </c>
      <c r="D38" s="19">
        <v>46059</v>
      </c>
      <c r="E38" t="str">
        <v>2024-25</v>
      </c>
      <c r="F38" s="19">
        <v>46423</v>
      </c>
      <c r="G38" t="str">
        <v>2025-26</v>
      </c>
    </row>
    <row r="39" spans="1:7">
      <c r="A39" t="str">
        <v>ENV05b</v>
      </c>
      <c r="B39" t="str">
        <v>Cost of environmental health per 1,000 population</v>
      </c>
      <c r="C39" t="str">
        <v>Annual</v>
      </c>
      <c r="D39" s="19">
        <v>45989</v>
      </c>
      <c r="E39" t="str">
        <v>2023-24</v>
      </c>
      <c r="F39" s="19">
        <v>46354</v>
      </c>
      <c r="G39" t="str">
        <v>2024-25</v>
      </c>
    </row>
    <row r="40" spans="1:7">
      <c r="A40" t="str">
        <v>ENV05b</v>
      </c>
      <c r="B40" t="str">
        <v>Cost of environmental health per 1,000 population</v>
      </c>
      <c r="C40" t="str">
        <v>Annual</v>
      </c>
      <c r="D40" s="19">
        <v>46059</v>
      </c>
      <c r="E40" t="str">
        <v>2024-25</v>
      </c>
      <c r="F40" s="19">
        <v>46423</v>
      </c>
      <c r="G40" t="str">
        <v>2025-26</v>
      </c>
    </row>
    <row r="41" spans="1:7">
      <c r="A41" t="str">
        <v>SW01</v>
      </c>
      <c r="B41" t="str">
        <v>Home care costs per hour for people aged 65 or over</v>
      </c>
      <c r="C41" t="str">
        <v>Annual</v>
      </c>
      <c r="D41" s="19">
        <v>45989</v>
      </c>
      <c r="E41" t="str">
        <v>2023-24</v>
      </c>
      <c r="F41" s="19">
        <v>46354</v>
      </c>
      <c r="G41" t="str">
        <v>2024-25</v>
      </c>
    </row>
    <row r="42" spans="1:7">
      <c r="A42" t="str">
        <v>SW01</v>
      </c>
      <c r="B42" t="str">
        <v>Home care costs per hour for people aged 65 or over</v>
      </c>
      <c r="C42" t="str">
        <v>Annual</v>
      </c>
      <c r="D42" s="19">
        <v>46059</v>
      </c>
      <c r="E42" t="str">
        <v>2024-25</v>
      </c>
      <c r="F42" s="19">
        <v>46423</v>
      </c>
      <c r="G42" t="str">
        <v>2025-26</v>
      </c>
    </row>
    <row r="43" spans="1:7">
      <c r="A43" t="str">
        <v>SW05</v>
      </c>
      <c r="B43" t="str">
        <v>Residential costs per week per resident for people aged 65 or over</v>
      </c>
      <c r="C43" t="str">
        <v>Annual</v>
      </c>
      <c r="D43" s="19">
        <v>45989</v>
      </c>
      <c r="E43" t="str">
        <v>2023-24</v>
      </c>
      <c r="F43" s="19">
        <v>46354</v>
      </c>
      <c r="G43" t="str">
        <v>2024-25</v>
      </c>
    </row>
    <row r="44" spans="1:7">
      <c r="A44" t="str">
        <v>SW05</v>
      </c>
      <c r="B44" t="str">
        <v>Residential costs per week per resident for people aged 65 or over</v>
      </c>
      <c r="C44" t="str">
        <v>Annual</v>
      </c>
      <c r="D44" s="19">
        <v>46059</v>
      </c>
      <c r="E44" t="str">
        <v>2024-25</v>
      </c>
      <c r="F44" s="19">
        <v>46423</v>
      </c>
      <c r="G44" t="str">
        <v>2025-26</v>
      </c>
    </row>
  </sheetData>
  <hyperlinks>
    <hyperlink ref="G2" location="Menu!A1" display="Back to Menu" xr:uid="{B612A010-559F-44D0-8C29-7E0AB6B43EA3}"/>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0B7D032-2720-435D-9AB4-9A71B7E9A589}">
          <x14:formula1>
            <xm:f>Dropdowns!$C$1:$C$5</xm:f>
          </x14:formula1>
          <xm:sqref>B1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7FBF6-B9A4-417F-8CB8-8A26B79FD834}">
  <sheetPr codeName="Sheet6"/>
  <dimension ref="A1:G5"/>
  <sheetViews>
    <sheetView workbookViewId="0">
      <selection activeCell="D24" sqref="D24"/>
    </sheetView>
  </sheetViews>
  <sheetFormatPr defaultRowHeight="15"/>
  <cols>
    <col min="1" max="1" width="19.7109375" bestFit="1" customWidth="1"/>
    <col min="2" max="2" width="62" bestFit="1" customWidth="1"/>
    <col min="4" max="4" width="10.7109375" style="19" bestFit="1" customWidth="1"/>
    <col min="6" max="6" width="10.7109375" style="19" bestFit="1" customWidth="1"/>
    <col min="7" max="7" width="16.42578125" bestFit="1" customWidth="1"/>
  </cols>
  <sheetData>
    <row r="1" spans="1:7">
      <c r="A1" s="1" t="s">
        <v>39</v>
      </c>
      <c r="B1" s="1" t="s">
        <v>40</v>
      </c>
    </row>
    <row r="2" spans="1:7" ht="18.75">
      <c r="G2" s="30" t="s">
        <v>24</v>
      </c>
    </row>
    <row r="4" spans="1:7" ht="54.75">
      <c r="A4" s="21" t="s">
        <v>25</v>
      </c>
      <c r="B4" s="22" t="s">
        <v>26</v>
      </c>
      <c r="C4" s="22" t="s">
        <v>28</v>
      </c>
      <c r="D4" s="23" t="s">
        <v>33</v>
      </c>
      <c r="E4" s="22" t="s">
        <v>34</v>
      </c>
      <c r="F4" s="23" t="s">
        <v>35</v>
      </c>
      <c r="G4" s="22" t="s">
        <v>36</v>
      </c>
    </row>
    <row r="5" spans="1:7">
      <c r="A5" t="str" cm="1">
        <f t="array" ref="A5">IF($B$1= "All", LGBF_Publication[Code],_xlfn._xlws.FILTER(LGBF_Publication[Code],LGBF_Publication[Publication Name/theme]=$B$1))</f>
        <v>ECON05</v>
      </c>
      <c r="B5" t="str" cm="1">
        <f t="array" ref="B5">IF($B$1= "All", LGBF_Publication[Title],_xlfn._xlws.FILTER(LGBF_Publication[Title],LGBF_Publication[Publication Name/theme]=$B$1))</f>
        <v>No of business gateway start-ups per 10,000 population</v>
      </c>
      <c r="C5" t="str" cm="1">
        <f t="array" ref="C5">IF($B$1= "All", LGBF_Publication[Frequency of Publication],_xlfn._xlws.FILTER(LGBF_Publication[Frequency of Publication],LGBF_Publication[Publication Name/theme]=$B$1))</f>
        <v>Annual</v>
      </c>
      <c r="D5" s="19" cm="1">
        <f t="array" ref="D5">IF($B$1= "All", LGBF_Publication[Last date of Publication],_xlfn._xlws.FILTER(LGBF_Publication[Last date of Publication],LGBF_Publication[Publication Name/theme]=$B$1))</f>
        <v>45777</v>
      </c>
      <c r="E5" t="str" cm="1">
        <f t="array" ref="E5">IF($B$1= "All", LGBF_Publication[Period of published data],_xlfn._xlws.FILTER(LGBF_Publication[Period of published data],LGBF_Publication[Publication Name/theme]=$B$1))</f>
        <v>2024-25 March</v>
      </c>
      <c r="F5" s="19" cm="1">
        <f t="array" ref="F5">IF($B$1= "All", LGBF_Publication[Next update],_xlfn._xlws.FILTER(LGBF_Publication[Next update],LGBF_Publication[Publication Name/theme]=$B$1))</f>
        <v>46142</v>
      </c>
      <c r="G5" t="str" cm="1">
        <f t="array" ref="G5">IF($B$1= "All", LGBF_Publication[Year of data],_xlfn._xlws.FILTER(LGBF_Publication[Year of data],LGBF_Publication[Publication Name/theme]=$B$1))</f>
        <v>2025-26</v>
      </c>
    </row>
  </sheetData>
  <hyperlinks>
    <hyperlink ref="G2" location="Menu!A1" display="Back to Menu" xr:uid="{0F08B347-1B7D-4697-AA45-0582D51FD49B}"/>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E8D9F30-F0A5-4A13-9DB0-3A891C0E364E}">
          <x14:formula1>
            <xm:f>Dropdowns!$D$2:$D$32</xm:f>
          </x14:formula1>
          <xm:sqref>B1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D3963-F3DC-433B-8206-9E10ACA3D700}">
  <dimension ref="A1:P230"/>
  <sheetViews>
    <sheetView showGridLines="0" topLeftCell="B1" workbookViewId="0">
      <pane ySplit="6" topLeftCell="A9" activePane="bottomLeft" state="frozen"/>
      <selection pane="bottomLeft" activeCell="A103" sqref="A103"/>
      <selection activeCell="B1" sqref="B1"/>
    </sheetView>
  </sheetViews>
  <sheetFormatPr defaultRowHeight="15"/>
  <cols>
    <col min="2" max="2" width="39.42578125" bestFit="1" customWidth="1"/>
    <col min="3" max="3" width="74" customWidth="1"/>
    <col min="4" max="4" width="20.28515625" customWidth="1"/>
    <col min="5" max="5" width="18.28515625" customWidth="1"/>
    <col min="6" max="6" width="43.140625" customWidth="1"/>
    <col min="9" max="9" width="11.140625" bestFit="1" customWidth="1"/>
  </cols>
  <sheetData>
    <row r="1" spans="1:16" ht="42.75" customHeight="1">
      <c r="A1" s="59"/>
      <c r="B1" s="84"/>
      <c r="C1" s="84"/>
      <c r="D1" s="84"/>
      <c r="E1" s="84"/>
      <c r="F1" s="84"/>
      <c r="G1" s="60"/>
    </row>
    <row r="2" spans="1:16" ht="15" customHeight="1">
      <c r="B2" s="85" t="s">
        <v>41</v>
      </c>
      <c r="C2" s="85"/>
      <c r="D2" s="85"/>
      <c r="E2" s="85"/>
      <c r="F2" s="85"/>
      <c r="G2" s="40"/>
      <c r="H2" s="35"/>
      <c r="I2" s="35"/>
      <c r="J2" s="35"/>
      <c r="K2" s="35"/>
      <c r="L2" s="35"/>
      <c r="M2" s="35"/>
      <c r="N2" s="35"/>
      <c r="O2" s="35"/>
      <c r="P2" s="35"/>
    </row>
    <row r="3" spans="1:16" ht="33.75" customHeight="1">
      <c r="B3" s="85"/>
      <c r="C3" s="85"/>
      <c r="D3" s="85"/>
      <c r="E3" s="85"/>
      <c r="F3" s="85"/>
      <c r="G3" s="35"/>
      <c r="H3" s="35"/>
      <c r="I3" s="35"/>
      <c r="J3" s="35"/>
      <c r="K3" s="35"/>
      <c r="L3" s="35"/>
      <c r="M3" s="35"/>
      <c r="N3" s="35"/>
      <c r="O3" s="35"/>
      <c r="P3" s="35"/>
    </row>
    <row r="4" spans="1:16" ht="15" customHeight="1">
      <c r="B4" s="40"/>
      <c r="C4" s="40"/>
      <c r="D4" s="40"/>
      <c r="E4" s="40"/>
      <c r="F4" s="41"/>
      <c r="G4" s="35"/>
      <c r="H4" s="35"/>
      <c r="I4" s="35"/>
      <c r="J4" s="35"/>
      <c r="K4" s="35"/>
      <c r="L4" s="35"/>
      <c r="M4" s="35"/>
      <c r="N4" s="35"/>
      <c r="O4" s="35"/>
      <c r="P4" s="35"/>
    </row>
    <row r="5" spans="1:16" ht="30.75" customHeight="1">
      <c r="B5" s="32"/>
      <c r="C5" s="40"/>
      <c r="D5" s="40"/>
      <c r="E5" s="40"/>
      <c r="F5" s="41"/>
      <c r="G5" s="35"/>
      <c r="H5" s="35"/>
      <c r="I5" s="35"/>
      <c r="J5" s="35"/>
      <c r="K5" s="35"/>
      <c r="L5" s="35"/>
      <c r="M5" s="35"/>
      <c r="N5" s="35"/>
      <c r="O5" s="35"/>
      <c r="P5" s="35"/>
    </row>
    <row r="6" spans="1:16" ht="24" customHeight="1">
      <c r="B6" s="40"/>
      <c r="C6" s="40"/>
      <c r="D6" s="40"/>
      <c r="E6" s="40"/>
      <c r="F6" s="41"/>
      <c r="H6" s="35"/>
      <c r="I6" s="35"/>
      <c r="J6" s="35"/>
      <c r="K6" s="35"/>
      <c r="L6" s="35"/>
      <c r="M6" s="35"/>
      <c r="N6" s="35"/>
      <c r="O6" s="35"/>
      <c r="P6" s="35"/>
    </row>
    <row r="7" spans="1:16" ht="24" customHeight="1">
      <c r="B7" s="40"/>
      <c r="C7" s="40"/>
      <c r="D7" s="40"/>
      <c r="E7" s="40"/>
      <c r="F7" s="40"/>
      <c r="H7" s="35"/>
      <c r="I7" s="35"/>
      <c r="J7" s="35"/>
      <c r="K7" s="35"/>
      <c r="L7" s="35"/>
      <c r="M7" s="35"/>
      <c r="N7" s="35"/>
      <c r="O7" s="35"/>
      <c r="P7" s="35"/>
    </row>
    <row r="8" spans="1:16" ht="42.75" customHeight="1">
      <c r="B8" s="40"/>
      <c r="C8" s="71" t="s">
        <v>42</v>
      </c>
      <c r="D8" s="71" t="s">
        <v>43</v>
      </c>
      <c r="E8" s="71"/>
      <c r="F8" s="40"/>
      <c r="H8" s="35"/>
      <c r="I8" s="35"/>
      <c r="J8" s="35"/>
      <c r="K8" s="35"/>
      <c r="L8" s="35"/>
      <c r="M8" s="35"/>
      <c r="N8" s="35"/>
      <c r="O8" s="35"/>
      <c r="P8" s="35"/>
    </row>
    <row r="9" spans="1:16">
      <c r="C9" s="8"/>
    </row>
    <row r="10" spans="1:16" hidden="1" thickBot="1">
      <c r="C10" s="8"/>
    </row>
    <row r="11" spans="1:16" hidden="1" thickBot="1">
      <c r="C11" s="8"/>
    </row>
    <row r="12" spans="1:16" ht="15.75" hidden="1">
      <c r="A12" s="46"/>
      <c r="B12" s="46"/>
      <c r="C12" s="51"/>
      <c r="D12" s="46"/>
      <c r="E12" s="46"/>
    </row>
    <row r="13" spans="1:16" ht="15.75" hidden="1">
      <c r="A13" s="46"/>
      <c r="B13" s="46"/>
      <c r="C13" s="51"/>
      <c r="D13" s="46"/>
      <c r="E13" s="46"/>
    </row>
    <row r="14" spans="1:16" ht="15.75" hidden="1">
      <c r="A14" s="46"/>
      <c r="B14" s="46"/>
      <c r="C14" s="51"/>
      <c r="D14" s="46"/>
      <c r="E14" s="46"/>
    </row>
    <row r="15" spans="1:16" ht="15.75" hidden="1">
      <c r="A15" s="46"/>
      <c r="B15" s="46"/>
      <c r="C15" s="51"/>
      <c r="D15" s="46"/>
      <c r="E15" s="46"/>
    </row>
    <row r="16" spans="1:16" ht="15.75" hidden="1">
      <c r="A16" s="46"/>
      <c r="B16" s="46"/>
      <c r="C16" s="51"/>
      <c r="D16" s="46"/>
      <c r="E16" s="46"/>
    </row>
    <row r="17" spans="2:6">
      <c r="C17" s="8"/>
    </row>
    <row r="18" spans="2:6" ht="31.5">
      <c r="B18" s="73">
        <v>46080</v>
      </c>
      <c r="C18" s="42" cm="1">
        <f t="array" ref="C18">INDEX(_xlfn.UNIQUE(_xlfn._xlws.FILTER(LGBF_Publication[Next update],LGBF_Publication[Next update]=B18)),1)</f>
        <v>46080</v>
      </c>
      <c r="D18" s="38"/>
      <c r="E18" s="39"/>
      <c r="F18" s="39"/>
    </row>
    <row r="19" spans="2:6" ht="30">
      <c r="B19" s="43" t="s">
        <v>44</v>
      </c>
      <c r="C19" s="43" t="s">
        <v>45</v>
      </c>
      <c r="D19" s="44" t="s">
        <v>29</v>
      </c>
      <c r="E19" s="45" t="s">
        <v>28</v>
      </c>
      <c r="F19" s="45" t="s">
        <v>46</v>
      </c>
    </row>
    <row r="20" spans="2:6" ht="16.5">
      <c r="B20" s="47" t="str" cm="1">
        <f t="array" ref="B20:B24">_xlfn._xlws.FILTER(LGBF_Publication[Code],LGBF_Publication[Next update]=$C$18)</f>
        <v>CHN04</v>
      </c>
      <c r="C20" s="48" t="str" cm="1">
        <f t="array" ref="C20:C24">_xlfn._xlws.FILTER(LGBF_Publication[Title],LGBF_Publication[Next update]=$C$18)</f>
        <v>% of Pupils Gaining 5+ Awards at Level 5</v>
      </c>
      <c r="D20" s="49" t="str" cm="1">
        <f t="array" ref="D20:D24">_xlfn._xlws.FILTER(LGBF_Publication[Year of data],LGBF_Publication[Next update]=$C$18)</f>
        <v>2024-25</v>
      </c>
      <c r="E20" s="50" t="str" cm="1">
        <f t="array" ref="E20:E24">_xlfn._xlws.FILTER(LGBF_Publication[Frequency of Publication],LGBF_Publication[Next update]=$C$18)</f>
        <v>Annual</v>
      </c>
      <c r="F20" t="str" cm="1">
        <f t="array" ref="F20:F24">IF(_xlfn._xlws.FILTER(LGBF_Publication[Delays and reasons],LGBF_Publication[Next update]=$C$18)=0,"",_xlfn._xlws.FILTER(LGBF_Publication[Delays and reasons],LGBF_Publication[Next update]=$C$18))</f>
        <v/>
      </c>
    </row>
    <row r="21" spans="2:6" ht="16.5">
      <c r="B21" s="49" t="str">
        <v>CHN05</v>
      </c>
      <c r="C21" s="52" t="str">
        <v>% of Pupils Gaining 5+ Awards at Level 6</v>
      </c>
      <c r="D21" s="49" t="str">
        <v>2024-25</v>
      </c>
      <c r="E21" s="53" t="str">
        <v>Annual</v>
      </c>
      <c r="F21" t="str">
        <v/>
      </c>
    </row>
    <row r="22" spans="2:6" ht="32.25">
      <c r="B22" s="49" t="str">
        <v>CHN06</v>
      </c>
      <c r="C22" s="52" t="str">
        <v>% of Pupils from 20% most Deprived Areas Gaining 5+ Awards at Level 5</v>
      </c>
      <c r="D22" s="49" t="str">
        <v>2024-25</v>
      </c>
      <c r="E22" s="53" t="str">
        <v>Annual</v>
      </c>
      <c r="F22" t="str">
        <v/>
      </c>
    </row>
    <row r="23" spans="2:6" ht="32.25">
      <c r="B23" s="49" t="str">
        <v>CHN07</v>
      </c>
      <c r="C23" s="52" t="str">
        <v>% of Pupils from 20% most Deprived Areas Gaining 5+ Awards at Level 6</v>
      </c>
      <c r="D23" s="49" t="str">
        <v>2024-25</v>
      </c>
      <c r="E23" s="53" t="str">
        <v>Annual</v>
      </c>
      <c r="F23" t="str">
        <v/>
      </c>
    </row>
    <row r="24" spans="2:6" ht="16.5">
      <c r="B24" s="49" t="str">
        <v>CHN11</v>
      </c>
      <c r="C24" s="52" t="str">
        <v>Proportion of pupils entering positive destinations</v>
      </c>
      <c r="D24" s="49" t="str">
        <v>2024-25</v>
      </c>
      <c r="E24" s="53" t="str">
        <v>Annual</v>
      </c>
      <c r="F24" t="str">
        <v/>
      </c>
    </row>
    <row r="25" spans="2:6" ht="15.75">
      <c r="B25" s="49"/>
      <c r="C25" s="52"/>
      <c r="D25" s="49"/>
      <c r="E25" s="53"/>
    </row>
    <row r="26" spans="2:6" ht="15.75" thickBot="1">
      <c r="B26" s="49"/>
      <c r="C26" s="52"/>
      <c r="D26" s="49"/>
      <c r="E26" s="53"/>
    </row>
    <row r="27" spans="2:6" ht="31.5">
      <c r="B27" s="37" t="s">
        <v>6</v>
      </c>
      <c r="C27" s="42" cm="1">
        <f t="array" ref="C27">INDEX(_xlfn.UNIQUE(_xlfn._xlws.FILTER(LGBF_Publication[Next update],TEXT(LGBF_Publication[Next update],"mmmm")=B27)),1)</f>
        <v>46112</v>
      </c>
      <c r="D27" s="38"/>
      <c r="E27" s="39"/>
      <c r="F27" s="39"/>
    </row>
    <row r="28" spans="2:6" ht="36">
      <c r="B28" s="43" t="s">
        <v>44</v>
      </c>
      <c r="C28" s="43" t="s">
        <v>45</v>
      </c>
      <c r="D28" s="44" t="s">
        <v>29</v>
      </c>
      <c r="E28" s="45" t="s">
        <v>28</v>
      </c>
      <c r="F28" s="45" t="s">
        <v>46</v>
      </c>
    </row>
    <row r="29" spans="2:6" ht="32.25">
      <c r="B29" s="47" t="str" cm="1">
        <f t="array" ref="B29:B30">_xlfn._xlws.FILTER(LGBF_Publication[Code],LGBF_Publication[Next update]=$C$27)</f>
        <v>CHN22</v>
      </c>
      <c r="C29" s="48" t="str" cm="1">
        <f t="array" ref="C29:C30">_xlfn._xlws.FILTER(LGBF_Publication[Title],LGBF_Publication[Next update]=$C$27)</f>
        <v>Proportion of Child Protection re-registrations within 18 months</v>
      </c>
      <c r="D29" s="49" t="str" cm="1">
        <f t="array" ref="D29:D30">_xlfn._xlws.FILTER(LGBF_Publication[Year of data],LGBF_Publication[Next update]=$C$27)</f>
        <v>2024-25</v>
      </c>
      <c r="E29" s="50" t="str" cm="1">
        <f t="array" ref="E29:E30">_xlfn._xlws.FILTER(LGBF_Publication[Frequency of Publication],LGBF_Publication[Next update]=$C$27)</f>
        <v>Annual</v>
      </c>
      <c r="F29" t="str" cm="1">
        <f t="array" ref="F29:F30">IF(_xlfn._xlws.FILTER(LGBF_Publication[Delays and reasons],LGBF_Publication[Next update]=$C$27)=0,"",_xlfn._xlws.FILTER(LGBF_Publication[Delays and reasons],LGBF_Publication[Next update]=$C$27))</f>
        <v/>
      </c>
    </row>
    <row r="30" spans="2:6" ht="16.5">
      <c r="B30" s="46" t="str">
        <v>CHN24</v>
      </c>
      <c r="C30" s="51" t="str">
        <v>Proportion of children living in poverty (after housing costs)</v>
      </c>
      <c r="D30" s="46" t="str">
        <v>2024-25</v>
      </c>
      <c r="E30" s="46" t="str">
        <v>Annual</v>
      </c>
      <c r="F30" t="str">
        <v/>
      </c>
    </row>
    <row r="31" spans="2:6" ht="15.75">
      <c r="B31" s="46"/>
      <c r="C31" s="51"/>
      <c r="D31" s="46"/>
      <c r="E31" s="46"/>
    </row>
    <row r="32" spans="2:6" hidden="1">
      <c r="C32" s="8"/>
    </row>
    <row r="33" spans="3:3" hidden="1">
      <c r="C33" s="8"/>
    </row>
    <row r="34" spans="3:3" hidden="1">
      <c r="C34" s="8"/>
    </row>
    <row r="35" spans="3:3" hidden="1">
      <c r="C35" s="8"/>
    </row>
    <row r="36" spans="3:3" hidden="1">
      <c r="C36" s="8"/>
    </row>
    <row r="37" spans="3:3" hidden="1">
      <c r="C37" s="8"/>
    </row>
    <row r="38" spans="3:3" hidden="1">
      <c r="C38" s="8"/>
    </row>
    <row r="39" spans="3:3" hidden="1">
      <c r="C39" s="8"/>
    </row>
    <row r="40" spans="3:3" ht="15.75" hidden="1">
      <c r="C40" s="48"/>
    </row>
    <row r="41" spans="3:3" ht="15.75" hidden="1">
      <c r="C41" s="48"/>
    </row>
    <row r="42" spans="3:3" ht="15.75" hidden="1">
      <c r="C42" s="48"/>
    </row>
    <row r="43" spans="3:3" ht="15.75" hidden="1">
      <c r="C43" s="48"/>
    </row>
    <row r="44" spans="3:3" ht="15.75" hidden="1">
      <c r="C44" s="48"/>
    </row>
    <row r="45" spans="3:3" ht="15.75" hidden="1">
      <c r="C45" s="48"/>
    </row>
    <row r="46" spans="3:3" ht="15.75" hidden="1">
      <c r="C46" s="48"/>
    </row>
    <row r="47" spans="3:3" ht="15.75" hidden="1">
      <c r="C47" s="48"/>
    </row>
    <row r="48" spans="3:3" hidden="1">
      <c r="C48" s="8"/>
    </row>
    <row r="49" spans="1:6" hidden="1">
      <c r="C49" s="8"/>
    </row>
    <row r="50" spans="1:6" ht="15.75" hidden="1">
      <c r="B50" s="54"/>
      <c r="C50" s="55"/>
      <c r="D50" s="54"/>
      <c r="E50" s="56"/>
    </row>
    <row r="51" spans="1:6" ht="15.75" hidden="1" thickBot="1">
      <c r="B51" s="46"/>
      <c r="C51" s="51"/>
      <c r="D51" s="46"/>
      <c r="E51" s="46"/>
    </row>
    <row r="52" spans="1:6" ht="15.75" hidden="1">
      <c r="B52" s="46"/>
      <c r="C52" s="51"/>
      <c r="D52" s="46"/>
      <c r="E52" s="46"/>
    </row>
    <row r="53" spans="1:6" ht="15.75" hidden="1" thickBot="1">
      <c r="A53" s="46"/>
      <c r="B53" s="46"/>
      <c r="C53" s="51"/>
      <c r="D53" s="46"/>
      <c r="E53" s="46"/>
      <c r="F53" s="46"/>
    </row>
    <row r="54" spans="1:6" ht="31.5">
      <c r="B54" s="62" t="s">
        <v>7</v>
      </c>
      <c r="C54" s="42" cm="1">
        <f t="array" ref="C54">INDEX(_xlfn.UNIQUE(_xlfn._xlws.FILTER(LGBF_Publication[Next update],TEXT(LGBF_Publication[Next update],"mmmm")=B54)),1)</f>
        <v>46142</v>
      </c>
      <c r="D54" s="38"/>
      <c r="E54" s="39"/>
      <c r="F54" s="39"/>
    </row>
    <row r="55" spans="1:6" ht="36">
      <c r="A55" s="46"/>
      <c r="B55" s="43" t="s">
        <v>44</v>
      </c>
      <c r="C55" s="43" t="s">
        <v>45</v>
      </c>
      <c r="D55" s="44" t="s">
        <v>29</v>
      </c>
      <c r="E55" s="45" t="s">
        <v>28</v>
      </c>
      <c r="F55" s="45" t="s">
        <v>46</v>
      </c>
    </row>
    <row r="56" spans="1:6" ht="32.25">
      <c r="A56" s="46"/>
      <c r="B56" s="47" t="str" cm="1">
        <f t="array" ref="B56:B61">_xlfn._xlws.FILTER(LGBF_Publication[Code],LGBF_Publication[Next update]=$C$54)</f>
        <v>CHN08a</v>
      </c>
      <c r="C56" s="74" t="str" cm="1">
        <f t="array" ref="C56:C61">_xlfn._xlws.FILTER(LGBF_Publication[Title],LGBF_Publication[Next update]=$C$54)</f>
        <v>Gross Costs of 'Children Looked After' in residential-based services per child per week</v>
      </c>
      <c r="D56" s="49" t="str" cm="1">
        <f t="array" ref="D56:D61">_xlfn._xlws.FILTER(LGBF_Publication[Year of data],LGBF_Publication[Next update]=$C$54)</f>
        <v>2024-25</v>
      </c>
      <c r="E56" s="50" t="str" cm="1">
        <f t="array" ref="E56:E61">_xlfn._xlws.FILTER(LGBF_Publication[Frequency of Publication],LGBF_Publication[Next update]=$C$54)</f>
        <v>Annual</v>
      </c>
      <c r="F56" t="str" cm="1">
        <f t="array" ref="F56:F61">IF(_xlfn._xlws.FILTER(LGBF_Publication[Delays and reasons],LGBF_Publication[Next update]=$C$54)=0,"",_xlfn._xlws.FILTER(LGBF_Publication[Delays and reasons],LGBF_Publication[Next update]=$C$54))</f>
        <v/>
      </c>
    </row>
    <row r="57" spans="1:6" ht="32.25">
      <c r="A57" s="46"/>
      <c r="B57" s="46" t="str">
        <v>CHN08b</v>
      </c>
      <c r="C57" s="75" t="str">
        <v>Gross Cost of "Children Looked After" in a community setting per child per Week</v>
      </c>
      <c r="D57" s="46" t="str">
        <v>2024-25</v>
      </c>
      <c r="E57" s="46" t="str">
        <v>Annual</v>
      </c>
      <c r="F57" t="str">
        <v/>
      </c>
    </row>
    <row r="58" spans="1:6" ht="16.5">
      <c r="A58" s="46"/>
      <c r="B58" s="46" t="str">
        <v>CHN09</v>
      </c>
      <c r="C58" s="75" t="str">
        <v>Proportion of children being looked after in the community</v>
      </c>
      <c r="D58" s="46" t="str">
        <v>2024-25</v>
      </c>
      <c r="E58" s="46" t="str">
        <v>Annual</v>
      </c>
      <c r="F58" t="str">
        <v/>
      </c>
    </row>
    <row r="59" spans="1:6" ht="32.25">
      <c r="A59" s="46"/>
      <c r="B59" s="46" t="str">
        <v>CHN23</v>
      </c>
      <c r="C59" s="75" t="str">
        <v>Proportion of LAC with more than 1 placement in the last year</v>
      </c>
      <c r="D59" s="46" t="str">
        <v>2024-25</v>
      </c>
      <c r="E59" s="46" t="str">
        <v>Annual</v>
      </c>
      <c r="F59" t="str">
        <v/>
      </c>
    </row>
    <row r="60" spans="1:6" ht="16.5">
      <c r="A60" s="46"/>
      <c r="B60" s="46" t="str">
        <v>ECON05</v>
      </c>
      <c r="C60" s="76" t="str">
        <v>No of business gateway start-ups per 10,000 population</v>
      </c>
      <c r="D60" s="46" t="str">
        <v>2025-26</v>
      </c>
      <c r="E60" s="46" t="str">
        <v>Annual</v>
      </c>
      <c r="F60" t="str">
        <v/>
      </c>
    </row>
    <row r="61" spans="1:6" ht="16.5">
      <c r="A61" s="46"/>
      <c r="B61" s="46" t="str">
        <v>ECON11</v>
      </c>
      <c r="C61" s="76" t="str">
        <v>Gross Value Added (GVA) per capita</v>
      </c>
      <c r="D61" s="46" t="str">
        <v>2024-25</v>
      </c>
      <c r="E61" s="46" t="str">
        <v>Annual</v>
      </c>
      <c r="F61" t="str">
        <v/>
      </c>
    </row>
    <row r="62" spans="1:6">
      <c r="C62" s="77"/>
    </row>
    <row r="63" spans="1:6" hidden="1">
      <c r="C63" s="8"/>
    </row>
    <row r="64" spans="1:6" hidden="1">
      <c r="C64" s="8"/>
    </row>
    <row r="65" spans="2:6">
      <c r="C65" s="8"/>
    </row>
    <row r="66" spans="2:6" ht="31.5">
      <c r="B66" s="37" t="s">
        <v>9</v>
      </c>
      <c r="C66" s="42" cm="1">
        <f t="array" ref="C66">INDEX(_xlfn.UNIQUE(_xlfn._xlws.FILTER(LGBF_Publication[Next update],TEXT(LGBF_Publication[Next update],"mmmm")=B66)),1)</f>
        <v>46171</v>
      </c>
      <c r="D66" s="38"/>
      <c r="E66" s="39"/>
      <c r="F66" s="39"/>
    </row>
    <row r="67" spans="2:6" ht="36">
      <c r="B67" s="43" t="s">
        <v>44</v>
      </c>
      <c r="C67" s="43" t="s">
        <v>45</v>
      </c>
      <c r="D67" s="44" t="s">
        <v>29</v>
      </c>
      <c r="E67" s="45" t="s">
        <v>28</v>
      </c>
      <c r="F67" s="45" t="s">
        <v>46</v>
      </c>
    </row>
    <row r="68" spans="2:6" ht="16.5">
      <c r="B68" s="47" t="str" cm="1">
        <f t="array" ref="B68:B75">_xlfn._xlws.FILTER(LGBF_Publication[Code],LGBF_Publication[Next update]=$C$66)</f>
        <v>CHN17</v>
      </c>
      <c r="C68" s="48" t="str" cm="1">
        <f t="array" ref="C68:C75">_xlfn._xlws.FILTER(LGBF_Publication[Title],LGBF_Publication[Next update]=$C$66)</f>
        <v>Proportion of Children meeting developmental milestones</v>
      </c>
      <c r="D68" s="49" t="str" cm="1">
        <f t="array" ref="D68:D75">_xlfn._xlws.FILTER(LGBF_Publication[Year of data],LGBF_Publication[Next update]=$C$66)</f>
        <v>2024-25</v>
      </c>
      <c r="E68" s="50" t="str" cm="1">
        <f t="array" ref="E68:E75">_xlfn._xlws.FILTER(LGBF_Publication[Frequency of Publication],LGBF_Publication[Next update]=$C$66)</f>
        <v>Annual</v>
      </c>
      <c r="F68" t="str" cm="1">
        <f t="array" ref="F68:F75">IF(_xlfn._xlws.FILTER(LGBF_Publication[Delays and reasons],LGBF_Publication[Next update]=$C$66)=0,"",_xlfn._xlws.FILTER(LGBF_Publication[Delays and reasons],LGBF_Publication[Next update]=$C$66))</f>
        <v/>
      </c>
    </row>
    <row r="69" spans="2:6" ht="16.5">
      <c r="B69" s="46" t="str">
        <v>CLIM03</v>
      </c>
      <c r="C69" s="51" t="str">
        <v>CO2 emissions from Transport per 1000 population</v>
      </c>
      <c r="D69" s="46" t="str">
        <v>2024-25</v>
      </c>
      <c r="E69" s="46" t="str">
        <v>Annual</v>
      </c>
      <c r="F69" t="str">
        <v/>
      </c>
    </row>
    <row r="70" spans="2:6" ht="16.5">
      <c r="B70" s="46" t="str">
        <v>CLIM04</v>
      </c>
      <c r="C70" s="51" t="str">
        <v>CO2 emissions from Electricity per 1000 population</v>
      </c>
      <c r="D70" s="46" t="str">
        <v>2024-25</v>
      </c>
      <c r="E70" s="46" t="str">
        <v>Annual</v>
      </c>
      <c r="F70" t="str">
        <v/>
      </c>
    </row>
    <row r="71" spans="2:6" ht="16.5">
      <c r="B71" s="46" t="str">
        <v>CLIM05</v>
      </c>
      <c r="C71" s="51" t="str">
        <v>CO2 emissions from Natural Gas per 1000 population</v>
      </c>
      <c r="D71" s="46" t="str">
        <v>2024-25</v>
      </c>
      <c r="E71" s="46" t="str">
        <v>Annual</v>
      </c>
      <c r="F71" t="str">
        <v/>
      </c>
    </row>
    <row r="72" spans="2:6" ht="16.5">
      <c r="B72" s="46" t="str">
        <v>CORP12</v>
      </c>
      <c r="C72" s="51" t="str">
        <v>Proportion of DHP funding spent</v>
      </c>
      <c r="D72" s="46" t="str">
        <v>2025-26</v>
      </c>
      <c r="E72" s="46" t="str">
        <v>Annual</v>
      </c>
      <c r="F72" t="str">
        <v/>
      </c>
    </row>
    <row r="73" spans="2:6" ht="16.5">
      <c r="B73" s="46" t="str">
        <v>ECON12a</v>
      </c>
      <c r="C73" s="51" t="str">
        <v>Claimant Count as a % of Working Age Population</v>
      </c>
      <c r="D73" s="46" t="str">
        <v>2025-26</v>
      </c>
      <c r="E73" s="46" t="str">
        <v>Annual</v>
      </c>
      <c r="F73" t="str">
        <v/>
      </c>
    </row>
    <row r="74" spans="2:6" ht="16.5">
      <c r="B74" s="46" t="str">
        <v>ECON12b</v>
      </c>
      <c r="C74" s="51" t="str">
        <v>Claimant Count as % of 16-24 Population</v>
      </c>
      <c r="D74" s="46" t="str">
        <v>2025-26</v>
      </c>
      <c r="E74" s="46" t="str">
        <v>Annual</v>
      </c>
      <c r="F74" t="str">
        <v/>
      </c>
    </row>
    <row r="75" spans="2:6" ht="16.5">
      <c r="B75" s="46" t="str">
        <v>ENV03c</v>
      </c>
      <c r="C75" s="51" t="str">
        <v>Street Cleanliness Score</v>
      </c>
      <c r="D75" s="46" t="str">
        <v>2024-25</v>
      </c>
      <c r="E75" s="46" t="str">
        <v>Annual</v>
      </c>
      <c r="F75" t="str">
        <v/>
      </c>
    </row>
    <row r="76" spans="2:6" ht="15.75">
      <c r="B76" s="46"/>
      <c r="C76" s="51"/>
      <c r="D76" s="46"/>
      <c r="E76" s="46"/>
    </row>
    <row r="77" spans="2:6" ht="15.75" hidden="1">
      <c r="B77" s="46"/>
      <c r="C77" s="51"/>
      <c r="D77" s="46"/>
      <c r="E77" s="46"/>
    </row>
    <row r="78" spans="2:6" ht="15.75" hidden="1">
      <c r="B78" s="46"/>
      <c r="C78" s="51"/>
      <c r="D78" s="46"/>
      <c r="E78" s="46"/>
    </row>
    <row r="79" spans="2:6" ht="15.75" hidden="1">
      <c r="B79" s="46"/>
      <c r="C79" s="51"/>
      <c r="D79" s="46"/>
      <c r="E79" s="46"/>
    </row>
    <row r="80" spans="2:6" ht="15.75" hidden="1">
      <c r="B80" s="46"/>
      <c r="C80" s="51"/>
      <c r="D80" s="46"/>
      <c r="E80" s="46"/>
    </row>
    <row r="81" spans="1:6" ht="15.75" hidden="1">
      <c r="B81" s="46"/>
      <c r="C81" s="51"/>
      <c r="D81" s="46"/>
      <c r="E81" s="46"/>
    </row>
    <row r="82" spans="1:6" thickBot="1">
      <c r="C82" s="8"/>
    </row>
    <row r="83" spans="1:6" ht="31.5">
      <c r="B83" s="37" t="s">
        <v>10</v>
      </c>
      <c r="C83" s="42" cm="1">
        <f t="array" ref="C83">INDEX(_xlfn.UNIQUE(_xlfn._xlws.FILTER(LGBF_Publication[Next update],TEXT(LGBF_Publication[Next update],"mmmm")=B83)),1)</f>
        <v>46203</v>
      </c>
      <c r="D83" s="38"/>
      <c r="E83" s="39"/>
      <c r="F83" s="39"/>
    </row>
    <row r="84" spans="1:6" ht="36">
      <c r="B84" s="43" t="s">
        <v>44</v>
      </c>
      <c r="C84" s="43" t="s">
        <v>45</v>
      </c>
      <c r="D84" s="44" t="s">
        <v>29</v>
      </c>
      <c r="E84" s="45" t="s">
        <v>28</v>
      </c>
      <c r="F84" s="45" t="s">
        <v>46</v>
      </c>
    </row>
    <row r="85" spans="1:6" ht="48.75">
      <c r="B85" s="47" t="str" cm="1">
        <f t="array" ref="B85:B91">_xlfn._xlws.FILTER(LGBF_Publication[Code],LGBF_Publication[Next update]=$C$83)</f>
        <v>CLIM01</v>
      </c>
      <c r="C85" s="79" t="str" cm="1">
        <f t="array" ref="C85:C91">_xlfn._xlws.FILTER(LGBF_Publication[Title],LGBF_Publication[Next update]=$C$83)</f>
        <v>CO2 emissions area wide per capita</v>
      </c>
      <c r="D85" s="49" t="str" cm="1">
        <f t="array" ref="D85:D91">_xlfn._xlws.FILTER(LGBF_Publication[Year of data],LGBF_Publication[Next update]=$C$83)</f>
        <v>2024-25</v>
      </c>
      <c r="E85" s="50" t="str" cm="1">
        <f t="array" ref="E85:E91">_xlfn._xlws.FILTER(LGBF_Publication[Frequency of Publication],LGBF_Publication[Next update]=$C$83)</f>
        <v>Annual</v>
      </c>
      <c r="F85" t="str" cm="1">
        <f t="array" ref="F85:F91">IF(_xlfn._xlws.FILTER(LGBF_Publication[Delays and reasons],LGBF_Publication[Next update]=$C$83)=0,"",_xlfn._xlws.FILTER(LGBF_Publication[Delays and reasons],LGBF_Publication[Next update]=$C$83))</f>
        <v/>
      </c>
    </row>
    <row r="86" spans="1:6" ht="32.25">
      <c r="B86" s="46" t="str">
        <v>CLIM02</v>
      </c>
      <c r="C86" s="76" t="str">
        <v>CO2 emissions area wide: emissions within scope of LA per capita</v>
      </c>
      <c r="D86" s="46" t="str">
        <v>2024-25</v>
      </c>
      <c r="E86" s="46" t="str">
        <v>Annual</v>
      </c>
      <c r="F86" t="str">
        <v/>
      </c>
    </row>
    <row r="87" spans="1:6" ht="32.25">
      <c r="B87" s="46" t="str">
        <v>SW04b</v>
      </c>
      <c r="C87" s="76" t="str">
        <v>% of adults supported at home who agree that their services and support had an impact in improving or maintaining their quality of life</v>
      </c>
      <c r="D87" s="46" t="str">
        <v>2024-25</v>
      </c>
      <c r="E87" s="46" t="str">
        <v>Biennial</v>
      </c>
      <c r="F87" t="str">
        <v/>
      </c>
    </row>
    <row r="88" spans="1:6" ht="32.25">
      <c r="B88" s="46" t="str">
        <v>SW04c</v>
      </c>
      <c r="C88" s="76" t="str">
        <v>% of adults supported at home who agree that they are supported to live as independently as possible</v>
      </c>
      <c r="D88" s="46" t="str">
        <v>2024-25</v>
      </c>
      <c r="E88" s="46" t="str">
        <v>Biennial</v>
      </c>
      <c r="F88" t="str">
        <v/>
      </c>
    </row>
    <row r="89" spans="1:6" ht="16.5">
      <c r="B89" s="46" t="str">
        <v>SW04d</v>
      </c>
      <c r="C89" s="76" t="str">
        <v>% of adults supported at home who agree that they had a say in how their help, care or support was provided</v>
      </c>
      <c r="D89" s="46" t="str">
        <v>2024-25</v>
      </c>
      <c r="E89" s="46" t="str">
        <v>Biennial</v>
      </c>
      <c r="F89" t="str">
        <v/>
      </c>
    </row>
    <row r="90" spans="1:6" ht="15.75">
      <c r="B90" s="46" t="str">
        <v>SW04e</v>
      </c>
      <c r="C90" s="51" t="str">
        <v>% of carers who feel supported to continue in their caring role</v>
      </c>
      <c r="D90" s="46" t="str">
        <v>2024-25</v>
      </c>
      <c r="E90" s="46" t="str">
        <v>Biennial</v>
      </c>
      <c r="F90" t="str">
        <v/>
      </c>
    </row>
    <row r="91" spans="1:6">
      <c r="B91" t="str">
        <v>SW07</v>
      </c>
      <c r="C91" t="str">
        <v>Proportion of adult care services graded good or better</v>
      </c>
      <c r="D91" t="str">
        <v>2024-25</v>
      </c>
      <c r="E91" t="str">
        <v>Annual</v>
      </c>
      <c r="F91" t="str">
        <v/>
      </c>
    </row>
    <row r="93" spans="1:6" thickBot="1"/>
    <row r="94" spans="1:6" ht="31.5">
      <c r="B94" s="37" t="s">
        <v>11</v>
      </c>
      <c r="C94" s="42" cm="1">
        <f t="array" ref="C94">INDEX(_xlfn.UNIQUE(_xlfn._xlws.FILTER(LGBF_Publication[Next update],TEXT(LGBF_Publication[Next update],"mmmm")=B94)),1)</f>
        <v>46234</v>
      </c>
      <c r="D94" s="38"/>
      <c r="E94" s="39"/>
      <c r="F94" s="39"/>
    </row>
    <row r="95" spans="1:6" ht="36">
      <c r="A95" s="46"/>
      <c r="B95" s="43" t="s">
        <v>44</v>
      </c>
      <c r="C95" s="43" t="s">
        <v>45</v>
      </c>
      <c r="D95" s="44" t="s">
        <v>29</v>
      </c>
      <c r="E95" s="45" t="s">
        <v>28</v>
      </c>
      <c r="F95" s="45" t="s">
        <v>46</v>
      </c>
    </row>
    <row r="96" spans="1:6" ht="16.5">
      <c r="A96" s="46"/>
      <c r="B96" s="47" t="str" cm="1">
        <f t="array" ref="B96:B101">_xlfn._xlws.FILTER(LGBF_Publication[Code],LGBF_Publication[Next update]=$C$94)</f>
        <v>ENV04b</v>
      </c>
      <c r="C96" s="48" t="str" cm="1">
        <f t="array" ref="C96:C101">_xlfn._xlws.FILTER(LGBF_Publication[Title],LGBF_Publication[Next update]=$C$94)</f>
        <v>Percentage of A class roads considered for maintenance treatment</v>
      </c>
      <c r="D96" s="49" t="str" cm="1">
        <f t="array" ref="D96:D101">_xlfn._xlws.FILTER(LGBF_Publication[Year of data],LGBF_Publication[Next update]=$C$94)</f>
        <v>2024-26</v>
      </c>
      <c r="E96" s="50" t="str" cm="1">
        <f t="array" ref="E96:E101">_xlfn._xlws.FILTER(LGBF_Publication[Frequency of Publication],LGBF_Publication[Next update]=$C$94)</f>
        <v>Annual</v>
      </c>
      <c r="F96" t="str" cm="1">
        <f t="array" ref="F96:F101">IF(_xlfn._xlws.FILTER(LGBF_Publication[Delays and reasons],LGBF_Publication[Next update]=$C$94)=0,"",_xlfn._xlws.FILTER(LGBF_Publication[Delays and reasons],LGBF_Publication[Next update]=$C$94))</f>
        <v/>
      </c>
    </row>
    <row r="97" spans="1:6" ht="32.25">
      <c r="A97" s="46"/>
      <c r="B97" s="46" t="str">
        <v>ENV04c</v>
      </c>
      <c r="C97" s="80" t="str">
        <v>Percentage of B class roads considered for maintenance treatment</v>
      </c>
      <c r="D97" s="46" t="str">
        <v>2024-26</v>
      </c>
      <c r="E97" s="46" t="str">
        <v>Annual</v>
      </c>
      <c r="F97" t="str">
        <v/>
      </c>
    </row>
    <row r="98" spans="1:6" ht="32.25">
      <c r="A98" s="46"/>
      <c r="B98" s="46" t="str">
        <v>ENV04d</v>
      </c>
      <c r="C98" s="80" t="str">
        <v>Percentage of C class roads considered for maintenance treatment</v>
      </c>
      <c r="D98" s="46" t="str">
        <v>2024-26</v>
      </c>
      <c r="E98" s="46" t="str">
        <v>Annual</v>
      </c>
      <c r="F98" t="str">
        <v/>
      </c>
    </row>
    <row r="99" spans="1:6" ht="32.25">
      <c r="A99" s="46"/>
      <c r="B99" s="46" t="str">
        <v>ENV04e</v>
      </c>
      <c r="C99" s="80" t="str">
        <v>Percentage of unclassified roads considered for maintenance treatment</v>
      </c>
      <c r="D99" s="46" t="str">
        <v>2022-26</v>
      </c>
      <c r="E99" s="46" t="str">
        <v>Annual</v>
      </c>
      <c r="F99" t="str">
        <v/>
      </c>
    </row>
    <row r="100" spans="1:6" ht="32.25">
      <c r="A100" s="46"/>
      <c r="B100" s="46" t="str">
        <v>SW06</v>
      </c>
      <c r="C100" s="80" t="str">
        <v>Rate of readmission to hospital within 28 days per 1,000 discharges</v>
      </c>
      <c r="D100" s="46" t="str">
        <v>2025-26</v>
      </c>
      <c r="E100" s="46" t="str">
        <v>Annual</v>
      </c>
      <c r="F100" t="str">
        <v/>
      </c>
    </row>
    <row r="101" spans="1:6" ht="32.25">
      <c r="A101" s="46"/>
      <c r="B101" s="46" t="str">
        <v>SW08</v>
      </c>
      <c r="C101" s="80" t="str">
        <v>Number of days people spend in hospital when they are ready to be discharged, per 1,000 population (75+)</v>
      </c>
      <c r="D101" s="46" t="str">
        <v>2025-26</v>
      </c>
      <c r="E101" s="46" t="str">
        <v>Annual</v>
      </c>
      <c r="F101" t="str">
        <v/>
      </c>
    </row>
    <row r="102" spans="1:6" ht="32.25">
      <c r="A102" s="46"/>
      <c r="B102" s="46"/>
      <c r="C102" s="80"/>
      <c r="D102" s="46"/>
      <c r="E102" s="46"/>
    </row>
    <row r="103" spans="1:6" ht="32.25" hidden="1">
      <c r="A103" s="46"/>
      <c r="B103" s="46"/>
      <c r="C103" s="51"/>
      <c r="D103" s="46"/>
      <c r="E103" s="46"/>
    </row>
    <row r="104" spans="1:6" ht="15.75" hidden="1">
      <c r="A104" s="46"/>
      <c r="B104" s="46"/>
      <c r="C104" s="51"/>
      <c r="D104" s="46"/>
      <c r="E104" s="46"/>
    </row>
    <row r="105" spans="1:6" thickBot="1"/>
    <row r="106" spans="1:6" ht="31.5">
      <c r="B106" s="37" t="s">
        <v>12</v>
      </c>
      <c r="C106" s="42" cm="1">
        <f t="array" ref="C106">INDEX(_xlfn.UNIQUE(_xlfn._xlws.FILTER(LGBF_Publication[Next update],TEXT(LGBF_Publication[Next update],"mmmm")=B106)),1)</f>
        <v>46264</v>
      </c>
      <c r="D106" s="38"/>
      <c r="E106" s="39"/>
      <c r="F106" s="39"/>
    </row>
    <row r="107" spans="1:6" ht="36">
      <c r="A107" s="46"/>
      <c r="B107" s="43" t="s">
        <v>44</v>
      </c>
      <c r="C107" s="43" t="s">
        <v>45</v>
      </c>
      <c r="D107" s="44" t="s">
        <v>29</v>
      </c>
      <c r="E107" s="45" t="s">
        <v>28</v>
      </c>
      <c r="F107" s="45" t="s">
        <v>46</v>
      </c>
    </row>
    <row r="108" spans="1:6" ht="16.5">
      <c r="A108" s="46"/>
      <c r="B108" s="47" t="str" cm="1">
        <f t="array" ref="B108:B112">_xlfn._xlws.FILTER(LGBF_Publication[Code],LGBF_Publication[Next update]=$C$106)</f>
        <v>CHN19b</v>
      </c>
      <c r="C108" s="48" t="str" cm="1">
        <f t="array" ref="C108:C112">_xlfn._xlws.FILTER(LGBF_Publication[Title],LGBF_Publication[Next update]=$C$106)</f>
        <v>School attendance rates (per 100 'looked after pupils')</v>
      </c>
      <c r="D108" s="49" t="str" cm="1">
        <f t="array" ref="D108:D112">_xlfn._xlws.FILTER(LGBF_Publication[Year of data],LGBF_Publication[Next update]=$C$106)</f>
        <v>2024-25</v>
      </c>
      <c r="E108" s="50" t="str" cm="1">
        <f t="array" ref="E108:E112">_xlfn._xlws.FILTER(LGBF_Publication[Frequency of Publication],LGBF_Publication[Next update]=$C$106)</f>
        <v>Annual</v>
      </c>
      <c r="F108" t="str" cm="1">
        <f t="array" ref="F108:F112">IF(_xlfn._xlws.FILTER(LGBF_Publication[Delays and reasons],LGBF_Publication[Next update]=$C$106)=0,"",_xlfn._xlws.FILTER(LGBF_Publication[Delays and reasons],LGBF_Publication[Next update]=$C$106))</f>
        <v/>
      </c>
    </row>
    <row r="109" spans="1:6" ht="16.5">
      <c r="A109" s="46"/>
      <c r="B109" s="46" t="str">
        <v>CHN20b</v>
      </c>
      <c r="C109" s="51" t="str">
        <v>School exclusions rates (per 1,000 'looked after pupils')</v>
      </c>
      <c r="D109" s="46" t="str">
        <v>2024-25</v>
      </c>
      <c r="E109" s="46" t="str">
        <v>Biennial</v>
      </c>
      <c r="F109" t="str">
        <v/>
      </c>
    </row>
    <row r="110" spans="1:6" ht="16.5">
      <c r="A110" s="46"/>
      <c r="B110" s="46" t="str">
        <v>CORP09</v>
      </c>
      <c r="C110" s="51" t="str">
        <v>Proportion of SWF Crisis Grant decisions within 1 day</v>
      </c>
      <c r="D110" s="46" t="str">
        <v>2025-26</v>
      </c>
      <c r="E110" s="46" t="str">
        <v>Annual</v>
      </c>
      <c r="F110" t="str">
        <v/>
      </c>
    </row>
    <row r="111" spans="1:6" ht="32.25">
      <c r="A111" s="46"/>
      <c r="B111" s="46" t="str">
        <v>CORP10</v>
      </c>
      <c r="C111" s="51" t="str">
        <v>Proportion of SWF Community Care Grant decisions within 15 days</v>
      </c>
      <c r="D111" s="46" t="str">
        <v>2025-26</v>
      </c>
      <c r="E111" s="46" t="str">
        <v>Annual</v>
      </c>
      <c r="F111" t="str">
        <v/>
      </c>
    </row>
    <row r="112" spans="1:6" ht="16.5">
      <c r="A112" s="46"/>
      <c r="B112" s="46" t="str">
        <v>CORP11</v>
      </c>
      <c r="C112" s="51" t="str">
        <v>Proportion of SWF budget spent</v>
      </c>
      <c r="D112" s="46" t="str">
        <v>2025-26</v>
      </c>
      <c r="E112" s="46" t="str">
        <v>Annual</v>
      </c>
      <c r="F112" t="str">
        <v/>
      </c>
    </row>
    <row r="113" spans="1:6" ht="15.75">
      <c r="A113" s="46"/>
      <c r="B113" s="46"/>
      <c r="C113" s="51"/>
      <c r="D113" s="46"/>
      <c r="E113" s="46"/>
    </row>
    <row r="114" spans="1:6" thickBot="1">
      <c r="C114" s="8"/>
    </row>
    <row r="115" spans="1:6" ht="31.5">
      <c r="B115" s="37" t="s">
        <v>13</v>
      </c>
      <c r="C115" s="42" cm="1">
        <f t="array" ref="C115">INDEX(_xlfn.UNIQUE(_xlfn._xlws.FILTER(LGBF_Publication[Next update],TEXT(LGBF_Publication[Next update],"mmmm")=B115)),1)</f>
        <v>46295</v>
      </c>
      <c r="D115" s="38"/>
      <c r="E115" s="39"/>
      <c r="F115" s="39"/>
    </row>
    <row r="116" spans="1:6" ht="36">
      <c r="A116" s="46"/>
      <c r="B116" s="43" t="s">
        <v>44</v>
      </c>
      <c r="C116" s="43" t="s">
        <v>45</v>
      </c>
      <c r="D116" s="44" t="s">
        <v>29</v>
      </c>
      <c r="E116" s="45" t="s">
        <v>28</v>
      </c>
      <c r="F116" s="45" t="s">
        <v>46</v>
      </c>
    </row>
    <row r="117" spans="1:6" ht="16.5">
      <c r="A117" s="46"/>
      <c r="B117" s="47" t="str" cm="1">
        <f t="array" ref="B117:B131">_xlfn._xlws.FILTER(LGBF_Publication[Code],LGBF_Publication[Next update]=$C$115)</f>
        <v>CHN21</v>
      </c>
      <c r="C117" s="48" t="str" cm="1">
        <f t="array" ref="C117:C131">_xlfn._xlws.FILTER(LGBF_Publication[Title],LGBF_Publication[Next update]=$C$115)</f>
        <v>Participation rate for 16-19 year olds (%)</v>
      </c>
      <c r="D117" s="49" t="str" cm="1">
        <f t="array" ref="D117:D131">_xlfn._xlws.FILTER(LGBF_Publication[Year of data],LGBF_Publication[Next update]=$C$115)</f>
        <v>2025-26</v>
      </c>
      <c r="E117" s="50" t="str" cm="1">
        <f t="array" ref="E117:E131">_xlfn._xlws.FILTER(LGBF_Publication[Frequency of Publication],LGBF_Publication[Next update]=$C$115)</f>
        <v>Annual</v>
      </c>
      <c r="F117" t="str" cm="1">
        <f t="array" ref="F117:F131">IF(_xlfn._xlws.FILTER(LGBF_Publication[Delays and reasons],LGBF_Publication[Next update]=$C$115)=0,"",_xlfn._xlws.FILTER(LGBF_Publication[Delays and reasons],LGBF_Publication[Next update]=$C$115))</f>
        <v/>
      </c>
    </row>
    <row r="118" spans="1:6" ht="32.25">
      <c r="A118" s="46"/>
      <c r="B118" s="46" t="str">
        <v>CORP03b</v>
      </c>
      <c r="C118" s="51" t="str">
        <v>Proportion of the highest paid 5% of employees who are women</v>
      </c>
      <c r="D118" s="46" t="str">
        <v>2025-26</v>
      </c>
      <c r="E118" s="46" t="str">
        <v>Annual</v>
      </c>
      <c r="F118" t="str">
        <v/>
      </c>
    </row>
    <row r="119" spans="1:6" ht="16.5">
      <c r="A119" s="46"/>
      <c r="B119" s="46" t="str">
        <v>CORP03c</v>
      </c>
      <c r="C119" s="51" t="str">
        <v>Gender pay gap (%)</v>
      </c>
      <c r="D119" s="46" t="str">
        <v>2025-26</v>
      </c>
      <c r="E119" s="46" t="str">
        <v>Annual</v>
      </c>
      <c r="F119" t="str">
        <v/>
      </c>
    </row>
    <row r="120" spans="1:6" ht="16.5">
      <c r="A120" s="46"/>
      <c r="B120" s="46" t="str">
        <v>CORP04</v>
      </c>
      <c r="C120" s="51" t="str">
        <v>Cost per dwelling of collecting Council Tax</v>
      </c>
      <c r="D120" s="46" t="str">
        <v>2025-26</v>
      </c>
      <c r="E120" s="46" t="str">
        <v>Annual</v>
      </c>
      <c r="F120" t="str">
        <v/>
      </c>
    </row>
    <row r="121" spans="1:6" ht="16.5">
      <c r="A121" s="46"/>
      <c r="B121" s="46" t="str">
        <v>CORP06a</v>
      </c>
      <c r="C121" s="51" t="str">
        <v>Sickness absence days per teacher</v>
      </c>
      <c r="D121" s="46" t="str">
        <v>2025-26</v>
      </c>
      <c r="E121" s="46" t="str">
        <v>Annual</v>
      </c>
      <c r="F121" t="str">
        <v/>
      </c>
    </row>
    <row r="122" spans="1:6" ht="16.5">
      <c r="A122" s="46"/>
      <c r="B122" s="46" t="str">
        <v>CORP06b</v>
      </c>
      <c r="C122" s="51" t="str">
        <v>Sickness absence days per employee (non-teacher)</v>
      </c>
      <c r="D122" s="46" t="str">
        <v>2025-26</v>
      </c>
      <c r="E122" s="46" t="str">
        <v>Annual</v>
      </c>
      <c r="F122" t="str">
        <v/>
      </c>
    </row>
    <row r="123" spans="1:6" ht="32.25">
      <c r="A123" s="46"/>
      <c r="B123" s="46" t="str">
        <v>CORP07</v>
      </c>
      <c r="C123" s="51" t="str">
        <v>Percentage of income due from Council Tax received by the end of the year</v>
      </c>
      <c r="D123" s="46" t="str">
        <v>2025-26</v>
      </c>
      <c r="E123" s="46" t="str">
        <v>Annual</v>
      </c>
      <c r="F123" t="str">
        <v/>
      </c>
    </row>
    <row r="124" spans="1:6" ht="16.5">
      <c r="A124" s="46"/>
      <c r="B124" s="46" t="str">
        <v>CORP08</v>
      </c>
      <c r="C124" s="51" t="str">
        <v>Percentage of invoices sampled that were paid within 30 days</v>
      </c>
      <c r="D124" s="46" t="str">
        <v>2025-26</v>
      </c>
      <c r="E124" s="46" t="str">
        <v>Annual</v>
      </c>
      <c r="F124" t="str">
        <v/>
      </c>
    </row>
    <row r="125" spans="1:6" ht="32.25">
      <c r="A125" s="46"/>
      <c r="B125" s="46" t="str">
        <v>CORP-ASSET01</v>
      </c>
      <c r="C125" s="51" t="str">
        <v>% of operational buildings that are suitable for their current use</v>
      </c>
      <c r="D125" s="46" t="str">
        <v>2025-26</v>
      </c>
      <c r="E125" s="46" t="str">
        <v>Annual</v>
      </c>
      <c r="F125" t="str">
        <v/>
      </c>
    </row>
    <row r="126" spans="1:6" ht="32.25">
      <c r="A126" s="46"/>
      <c r="B126" s="46" t="str">
        <v>CORP-ASSET02</v>
      </c>
      <c r="C126" s="51" t="str">
        <v>% of internal floor area of operational buildings in satisfactory condition</v>
      </c>
      <c r="D126" s="46" t="str">
        <v>2025-26</v>
      </c>
      <c r="E126" s="46" t="str">
        <v>Annual</v>
      </c>
      <c r="F126" t="str">
        <v/>
      </c>
    </row>
    <row r="127" spans="1:6" ht="32.25">
      <c r="A127" s="46"/>
      <c r="B127" s="46" t="str">
        <v>HSN01b</v>
      </c>
      <c r="C127" s="51" t="str">
        <v>Gross rent arrears (all tenants) as a percentage of rent due for the year</v>
      </c>
      <c r="D127" s="46" t="str">
        <v>2025-26</v>
      </c>
      <c r="E127" s="46" t="str">
        <v>Annual</v>
      </c>
      <c r="F127" t="str">
        <v/>
      </c>
    </row>
    <row r="128" spans="1:6" ht="16.5">
      <c r="A128" s="46"/>
      <c r="B128" s="46" t="str">
        <v>HSN02</v>
      </c>
      <c r="C128" s="51" t="str">
        <v>Proportion of rent due in the year that was lost due to voids</v>
      </c>
      <c r="D128" s="46" t="str">
        <v>2025-26</v>
      </c>
      <c r="E128" s="46" t="str">
        <v>Annual</v>
      </c>
      <c r="F128" t="str">
        <v/>
      </c>
    </row>
    <row r="129" spans="1:6" ht="32.25">
      <c r="A129" s="46"/>
      <c r="B129" s="46" t="str">
        <v>HSN03</v>
      </c>
      <c r="C129" s="51" t="str">
        <v>Proportion of council dwellings meeting Scottish Housing Quality Standards</v>
      </c>
      <c r="D129" s="46" t="str">
        <v>2025-26</v>
      </c>
      <c r="E129" s="46" t="str">
        <v>Annual</v>
      </c>
      <c r="F129" t="str">
        <v/>
      </c>
    </row>
    <row r="130" spans="1:6" ht="32.25">
      <c r="A130" s="46"/>
      <c r="B130" s="46" t="str">
        <v>HSN04b</v>
      </c>
      <c r="C130" s="51" t="str">
        <v>Average number of days taken to complete non-emergency repairs</v>
      </c>
      <c r="D130" s="46" t="str">
        <v>2025-26</v>
      </c>
      <c r="E130" s="46" t="str">
        <v>Annual</v>
      </c>
      <c r="F130" t="str">
        <v/>
      </c>
    </row>
    <row r="131" spans="1:6" ht="32.25">
      <c r="A131" s="46"/>
      <c r="B131" s="46" t="str">
        <v>HSN05a</v>
      </c>
      <c r="C131" s="51" t="str">
        <v>Proportion of council dwellings that are energy efficient - put on hold by SHR</v>
      </c>
      <c r="D131" s="46" t="str">
        <v>TBC</v>
      </c>
      <c r="E131" s="46" t="str">
        <v>Annual</v>
      </c>
      <c r="F131" t="str">
        <v/>
      </c>
    </row>
    <row r="132" spans="1:6" ht="15.75">
      <c r="A132" s="46"/>
      <c r="B132" s="46"/>
      <c r="C132" s="51"/>
      <c r="D132" s="46"/>
      <c r="E132" s="46"/>
    </row>
    <row r="133" spans="1:6" ht="15.75" hidden="1">
      <c r="A133" s="46"/>
      <c r="B133" s="46"/>
      <c r="C133" s="51"/>
      <c r="D133" s="46"/>
      <c r="E133" s="46"/>
    </row>
    <row r="134" spans="1:6" ht="15.75" thickBot="1">
      <c r="A134" s="46"/>
      <c r="B134" s="46"/>
      <c r="C134" s="51"/>
      <c r="D134" s="46"/>
      <c r="E134" s="46"/>
    </row>
    <row r="135" spans="1:6" ht="31.5">
      <c r="B135" s="37" t="s">
        <v>14</v>
      </c>
      <c r="C135" s="42" cm="1">
        <f t="array" ref="C135">INDEX(_xlfn.UNIQUE(_xlfn._xlws.FILTER(LGBF_Publication[Next update],TEXT(LGBF_Publication[Next update],"mmmm")=B135)),1)</f>
        <v>46326</v>
      </c>
      <c r="D135" s="38"/>
      <c r="E135" s="39"/>
      <c r="F135" s="39"/>
    </row>
    <row r="136" spans="1:6" ht="36">
      <c r="A136" s="46"/>
      <c r="B136" s="43" t="s">
        <v>44</v>
      </c>
      <c r="C136" s="43" t="s">
        <v>45</v>
      </c>
      <c r="D136" s="44" t="s">
        <v>29</v>
      </c>
      <c r="E136" s="45" t="s">
        <v>28</v>
      </c>
      <c r="F136" s="45" t="s">
        <v>46</v>
      </c>
    </row>
    <row r="137" spans="1:6" ht="16.5">
      <c r="A137" s="46"/>
      <c r="B137" s="47" t="str" cm="1">
        <f t="array" ref="B137:B146">_xlfn._xlws.FILTER(LGBF_Publication[Code],LGBF_Publication[Next update]=$C$135)</f>
        <v>CHN12a</v>
      </c>
      <c r="C137" s="48" t="str" cm="1">
        <f t="array" ref="C137:C146">_xlfn._xlws.FILTER(LGBF_Publication[Title],LGBF_Publication[Next update]=$C$135)</f>
        <v>Overall Average Total Tariff</v>
      </c>
      <c r="D137" s="49" t="str" cm="1">
        <f t="array" ref="D137:D146">_xlfn._xlws.FILTER(LGBF_Publication[Year of data],LGBF_Publication[Next update]=$C$135)</f>
        <v>2024-25</v>
      </c>
      <c r="E137" s="50" t="str" cm="1">
        <f t="array" ref="E137:E146">_xlfn._xlws.FILTER(LGBF_Publication[Frequency of Publication],LGBF_Publication[Next update]=$C$135)</f>
        <v>Annual</v>
      </c>
      <c r="F137" t="str" cm="1">
        <f t="array" ref="F137:F146">IF(_xlfn._xlws.FILTER(LGBF_Publication[Delays and reasons],LGBF_Publication[Next update]=$C$135)=0,"",_xlfn._xlws.FILTER(LGBF_Publication[Delays and reasons],LGBF_Publication[Next update]=$C$135))</f>
        <v/>
      </c>
    </row>
    <row r="138" spans="1:6" ht="16.5">
      <c r="A138" s="46"/>
      <c r="B138" s="46" t="str">
        <v>CHN12b</v>
      </c>
      <c r="C138" s="51" t="str">
        <v>Average Total Tariff SIMD Quintile 1</v>
      </c>
      <c r="D138" s="46" t="str">
        <v>2024-25</v>
      </c>
      <c r="E138" s="46" t="str">
        <v>Annual</v>
      </c>
      <c r="F138" t="str">
        <v/>
      </c>
    </row>
    <row r="139" spans="1:6" ht="16.5">
      <c r="A139" s="46"/>
      <c r="B139" s="46" t="str">
        <v>CHN12c</v>
      </c>
      <c r="C139" s="51" t="str">
        <v>Average Total Tariff SIMD Quintile 2</v>
      </c>
      <c r="D139" s="46" t="str">
        <v>2024-25</v>
      </c>
      <c r="E139" s="46" t="str">
        <v>Annual</v>
      </c>
      <c r="F139" t="str">
        <v/>
      </c>
    </row>
    <row r="140" spans="1:6" ht="16.5">
      <c r="A140" s="46"/>
      <c r="B140" s="46" t="str">
        <v>CHN12d</v>
      </c>
      <c r="C140" s="51" t="str">
        <v>Average Total Tariff SIMD Quintile 3</v>
      </c>
      <c r="D140" s="46" t="str">
        <v>2024-25</v>
      </c>
      <c r="E140" s="46" t="str">
        <v>Annual</v>
      </c>
      <c r="F140" t="str">
        <v/>
      </c>
    </row>
    <row r="141" spans="1:6" ht="16.5">
      <c r="A141" s="46"/>
      <c r="B141" s="46" t="str">
        <v>CHN12e</v>
      </c>
      <c r="C141" s="51" t="str">
        <v>Average Total Tariff SIMD Quintile 4</v>
      </c>
      <c r="D141" s="46" t="str">
        <v>2024-25</v>
      </c>
      <c r="E141" s="46" t="str">
        <v>Annual</v>
      </c>
      <c r="F141" t="str">
        <v/>
      </c>
    </row>
    <row r="142" spans="1:6" ht="16.5">
      <c r="A142" s="46"/>
      <c r="B142" s="46" t="str">
        <v>CHN12f</v>
      </c>
      <c r="C142" s="51" t="str">
        <v>Average Total Tariff SIMD Quintile 5</v>
      </c>
      <c r="D142" s="46" t="str">
        <v>2024-25</v>
      </c>
      <c r="E142" s="46" t="str">
        <v>Annual</v>
      </c>
      <c r="F142" t="str">
        <v/>
      </c>
    </row>
    <row r="143" spans="1:6" ht="32.25">
      <c r="A143" s="46"/>
      <c r="B143" s="46" t="str">
        <v>CHN18</v>
      </c>
      <c r="C143" s="51" t="str">
        <v>Proportion of funded early years provision which is graded good/better</v>
      </c>
      <c r="D143" s="46" t="str">
        <v>2024-25</v>
      </c>
      <c r="E143" s="46" t="str">
        <v>Annual</v>
      </c>
      <c r="F143" t="str">
        <v/>
      </c>
    </row>
    <row r="144" spans="1:6" ht="16.5">
      <c r="A144" s="46"/>
      <c r="B144" s="46" t="str">
        <v>ECON04</v>
      </c>
      <c r="C144" s="51" t="str">
        <v>Proportion of procurement spent on local enterprises</v>
      </c>
      <c r="D144" s="46" t="str">
        <v>2024-25</v>
      </c>
      <c r="E144" s="46" t="str">
        <v>Annual</v>
      </c>
      <c r="F144" t="str">
        <v/>
      </c>
    </row>
    <row r="145" spans="1:6" ht="16.5">
      <c r="A145" s="46"/>
      <c r="B145" s="46" t="str">
        <v>ECON07</v>
      </c>
      <c r="C145" s="51" t="str">
        <v>Proportion of people earning less than the living wage</v>
      </c>
      <c r="D145" s="46" t="str">
        <v>2024-25</v>
      </c>
      <c r="E145" s="46" t="str">
        <v>Annual</v>
      </c>
      <c r="F145" t="str">
        <v/>
      </c>
    </row>
    <row r="146" spans="1:6" ht="16.5">
      <c r="A146" s="46"/>
      <c r="B146" s="46" t="str">
        <v>ENV06</v>
      </c>
      <c r="C146" s="51" t="str">
        <v>Proportion of total household waste arising that is recycled</v>
      </c>
      <c r="D146" s="46" t="str">
        <v>2024-25</v>
      </c>
      <c r="E146" s="46" t="str">
        <v>Annual</v>
      </c>
      <c r="F146" t="str">
        <v/>
      </c>
    </row>
    <row r="147" spans="1:6" ht="15.75">
      <c r="A147" s="46"/>
      <c r="B147" s="46"/>
      <c r="C147" s="51"/>
      <c r="D147" s="46"/>
      <c r="E147" s="46"/>
    </row>
    <row r="148" spans="1:6" ht="15.75">
      <c r="A148" s="46"/>
      <c r="B148" s="46"/>
      <c r="C148" s="51"/>
      <c r="D148" s="46"/>
      <c r="E148" s="46"/>
      <c r="F148" s="46"/>
    </row>
    <row r="149" spans="1:6" ht="31.5">
      <c r="B149" s="37" t="s">
        <v>15</v>
      </c>
      <c r="C149" s="42" cm="1">
        <f t="array" ref="C149">INDEX(_xlfn.UNIQUE(_xlfn._xlws.FILTER(LGBF_Publication[Next update],TEXT(LGBF_Publication[Next update],"mmmm")=B149)),1)</f>
        <v>46354</v>
      </c>
      <c r="D149" s="38"/>
      <c r="E149" s="39"/>
      <c r="F149" s="39"/>
    </row>
    <row r="150" spans="1:6" ht="36">
      <c r="A150" s="46"/>
      <c r="B150" s="43" t="s">
        <v>44</v>
      </c>
      <c r="C150" s="43" t="s">
        <v>45</v>
      </c>
      <c r="D150" s="44" t="s">
        <v>29</v>
      </c>
      <c r="E150" s="45" t="s">
        <v>28</v>
      </c>
      <c r="F150" s="45" t="s">
        <v>46</v>
      </c>
    </row>
    <row r="151" spans="1:6" ht="16.5">
      <c r="A151" s="46"/>
      <c r="B151" s="47" t="str" cm="1">
        <f t="array" ref="B151:B182">_xlfn._xlws.FILTER(LGBF_Publication[Code],LGBF_Publication[Next update]=$C$149)</f>
        <v>C&amp;L01</v>
      </c>
      <c r="C151" s="48" t="str" cm="1">
        <f t="array" ref="C151:C182">_xlfn._xlws.FILTER(LGBF_Publication[Title],LGBF_Publication[Next update]=$C$149)</f>
        <v>Cost per attendance at Sports facilities</v>
      </c>
      <c r="D151" s="49" t="str" cm="1">
        <f t="array" ref="D151:D182">_xlfn._xlws.FILTER(LGBF_Publication[Year of data],LGBF_Publication[Next update]=$C$149)</f>
        <v>2024-25</v>
      </c>
      <c r="E151" s="50" t="str" cm="1">
        <f t="array" ref="E151:E182">_xlfn._xlws.FILTER(LGBF_Publication[Frequency of Publication],LGBF_Publication[Next update]=$C$149)</f>
        <v>Annual</v>
      </c>
      <c r="F151" t="str" cm="1">
        <f t="array" ref="F151:F182">IF(_xlfn._xlws.FILTER(LGBF_Publication[Delays and reasons],LGBF_Publication[Next update]=$C$149)=0,"",_xlfn._xlws.FILTER(LGBF_Publication[Delays and reasons],LGBF_Publication[Next update]=$C$149))</f>
        <v/>
      </c>
    </row>
    <row r="152" spans="1:6" ht="16.5">
      <c r="A152" s="46"/>
      <c r="B152" s="46" t="str">
        <v>C&amp;L02</v>
      </c>
      <c r="C152" s="51" t="str">
        <v>Cost per Library Visit</v>
      </c>
      <c r="D152" s="46" t="str">
        <v>2024-25</v>
      </c>
      <c r="E152" s="46" t="str">
        <v>Annual</v>
      </c>
      <c r="F152" t="str">
        <v/>
      </c>
    </row>
    <row r="153" spans="1:6" ht="16.5">
      <c r="A153" s="46"/>
      <c r="B153" s="46" t="str">
        <v>C&amp;L03</v>
      </c>
      <c r="C153" s="51" t="str">
        <v>Cost per Museum Visit</v>
      </c>
      <c r="D153" s="46" t="str">
        <v>2024-25</v>
      </c>
      <c r="E153" s="46" t="str">
        <v>Annual</v>
      </c>
      <c r="F153" t="str">
        <v/>
      </c>
    </row>
    <row r="154" spans="1:6" ht="16.5">
      <c r="A154" s="46"/>
      <c r="B154" s="46" t="str">
        <v>C&amp;L04</v>
      </c>
      <c r="C154" s="51" t="str">
        <v>Cost of Parks &amp; Open Spaces per 1,000 Population</v>
      </c>
      <c r="D154" s="46" t="str">
        <v>2024-25</v>
      </c>
      <c r="E154" s="46" t="str">
        <v>Annual</v>
      </c>
      <c r="F154" t="str">
        <v/>
      </c>
    </row>
    <row r="155" spans="1:6" ht="16.5">
      <c r="A155" s="46"/>
      <c r="B155" s="46" t="str">
        <v>CHN01</v>
      </c>
      <c r="C155" s="51" t="str">
        <v>Cost per Primary School Pupil</v>
      </c>
      <c r="D155" s="46" t="str">
        <v>2024-25</v>
      </c>
      <c r="E155" s="46" t="str">
        <v>Annual</v>
      </c>
      <c r="F155" t="str">
        <v/>
      </c>
    </row>
    <row r="156" spans="1:6" ht="16.5">
      <c r="A156" s="46"/>
      <c r="B156" s="46" t="str">
        <v>CHN02</v>
      </c>
      <c r="C156" s="51" t="str">
        <v>Cost per Secondary School Pupil</v>
      </c>
      <c r="D156" s="46" t="str">
        <v>2024-25</v>
      </c>
      <c r="E156" s="46" t="str">
        <v>Annual</v>
      </c>
      <c r="F156" t="str">
        <v/>
      </c>
    </row>
    <row r="157" spans="1:6" ht="16.5">
      <c r="A157" s="46"/>
      <c r="B157" s="46" t="str">
        <v>CHN03</v>
      </c>
      <c r="C157" s="51" t="str">
        <v>Cost per Pre-School Education place</v>
      </c>
      <c r="D157" s="46" t="str">
        <v>2024-25</v>
      </c>
      <c r="E157" s="46" t="str">
        <v>Annual</v>
      </c>
      <c r="F157" t="str">
        <v/>
      </c>
    </row>
    <row r="158" spans="1:6" ht="16.5">
      <c r="A158" s="46"/>
      <c r="B158" s="46" t="str">
        <v>CORP01</v>
      </c>
      <c r="C158" s="51" t="str">
        <v>Support services as a percentage of Total Gross expenditure</v>
      </c>
      <c r="D158" s="46" t="str">
        <v>2024-25</v>
      </c>
      <c r="E158" s="46" t="str">
        <v>Annual</v>
      </c>
      <c r="F158" t="str">
        <v/>
      </c>
    </row>
    <row r="159" spans="1:6" ht="32.25">
      <c r="A159" s="46"/>
      <c r="B159" s="46" t="str">
        <v>ECON01</v>
      </c>
      <c r="C159" s="51" t="str">
        <v>Percentage of Unemployed People Assisted into work from Council Programmes</v>
      </c>
      <c r="D159" s="46" t="str">
        <v>2024-25</v>
      </c>
      <c r="E159" s="46" t="str">
        <v>Annual</v>
      </c>
      <c r="F159" t="str">
        <v/>
      </c>
    </row>
    <row r="160" spans="1:6" ht="32.25">
      <c r="A160" s="46"/>
      <c r="B160" s="46" t="str">
        <v>ECON02</v>
      </c>
      <c r="C160" s="51" t="str">
        <v>Cost of Planning &amp; Building Standards per planning application</v>
      </c>
      <c r="D160" s="46" t="str">
        <v>2024-25</v>
      </c>
      <c r="E160" s="46" t="str">
        <v>Annual</v>
      </c>
      <c r="F160" t="str">
        <v/>
      </c>
    </row>
    <row r="161" spans="1:6" ht="32.25">
      <c r="A161" s="46"/>
      <c r="B161" s="46" t="str">
        <v>ECON03</v>
      </c>
      <c r="C161" s="51" t="str">
        <v>Average time per business and industry planning application (weeks)</v>
      </c>
      <c r="D161" s="46" t="str">
        <v>2024-25</v>
      </c>
      <c r="E161" s="46" t="str">
        <v>Annual</v>
      </c>
      <c r="F161" t="str">
        <v/>
      </c>
    </row>
    <row r="162" spans="1:6" ht="32.25">
      <c r="A162" s="46"/>
      <c r="B162" s="46" t="str">
        <v>ECON06</v>
      </c>
      <c r="C162" s="51" t="str">
        <v>Investment in Economic Development &amp; Tourism per 1,000 population</v>
      </c>
      <c r="D162" s="46" t="str">
        <v>2024-25</v>
      </c>
      <c r="E162" s="46" t="str">
        <v>Annual</v>
      </c>
      <c r="F162" t="str">
        <v/>
      </c>
    </row>
    <row r="163" spans="1:6" ht="16.5">
      <c r="A163" s="46"/>
      <c r="B163" s="46" t="str">
        <v>ECON08</v>
      </c>
      <c r="C163" s="51" t="str">
        <v>Proportion of properties receiving Superfast Broadband</v>
      </c>
      <c r="D163" s="46" t="str">
        <v>2024-25</v>
      </c>
      <c r="E163" s="46" t="str">
        <v>Annual</v>
      </c>
      <c r="F163" t="str">
        <v/>
      </c>
    </row>
    <row r="164" spans="1:6" ht="16.5">
      <c r="A164" s="46"/>
      <c r="B164" s="46" t="str">
        <v>ECON09</v>
      </c>
      <c r="C164" s="51" t="str">
        <v>Town Vacancy Rates</v>
      </c>
      <c r="D164" s="46" t="str">
        <v>2024-25</v>
      </c>
      <c r="E164" s="46" t="str">
        <v>Annual</v>
      </c>
      <c r="F164" t="str">
        <v/>
      </c>
    </row>
    <row r="165" spans="1:6" ht="32.25">
      <c r="A165" s="46"/>
      <c r="B165" s="46" t="str">
        <v>ECON10</v>
      </c>
      <c r="C165" s="51" t="str">
        <v>Immediate available employment land as a % of total land allocated for employment purposes</v>
      </c>
      <c r="D165" s="46" t="str">
        <v>2024-25</v>
      </c>
      <c r="E165" s="46" t="str">
        <v>Annual</v>
      </c>
      <c r="F165" t="str">
        <v/>
      </c>
    </row>
    <row r="166" spans="1:6" ht="16.5">
      <c r="A166" s="46"/>
      <c r="B166" s="46" t="str">
        <v>ENV01a</v>
      </c>
      <c r="C166" s="51" t="str">
        <v>Net cost per Waste collection per premises</v>
      </c>
      <c r="D166" s="46" t="str">
        <v>2024-25</v>
      </c>
      <c r="E166" s="46" t="str">
        <v>Annual</v>
      </c>
      <c r="F166" t="str">
        <v/>
      </c>
    </row>
    <row r="167" spans="1:6" ht="16.5">
      <c r="A167" s="46"/>
      <c r="B167" s="46" t="str">
        <v>ENV02a</v>
      </c>
      <c r="C167" s="51" t="str">
        <v>Net cost per Waste disposal per premises</v>
      </c>
      <c r="D167" s="46" t="str">
        <v>2024-25</v>
      </c>
      <c r="E167" s="46" t="str">
        <v>Annual</v>
      </c>
      <c r="F167" t="str">
        <v/>
      </c>
    </row>
    <row r="168" spans="1:6" ht="16.5">
      <c r="A168" s="46"/>
      <c r="B168" s="46" t="str">
        <v>ENV03a</v>
      </c>
      <c r="C168" s="51" t="str">
        <v>Net cost of street cleaning per 1,000 population</v>
      </c>
      <c r="D168" s="46" t="str">
        <v>2024-25</v>
      </c>
      <c r="E168" s="46" t="str">
        <v>Annual</v>
      </c>
      <c r="F168" t="str">
        <v/>
      </c>
    </row>
    <row r="169" spans="1:6" ht="16.5">
      <c r="A169" s="46"/>
      <c r="B169" s="46" t="str">
        <v>ENV04a</v>
      </c>
      <c r="C169" s="51" t="str">
        <v>Cost of roads per kilometre</v>
      </c>
      <c r="D169" s="46" t="str">
        <v>2024-25</v>
      </c>
      <c r="E169" s="46" t="str">
        <v>Annual</v>
      </c>
      <c r="F169" t="str">
        <v/>
      </c>
    </row>
    <row r="170" spans="1:6" ht="32.25">
      <c r="A170" s="46"/>
      <c r="B170" s="46" t="str">
        <v>ENV05</v>
      </c>
      <c r="C170" s="51" t="str">
        <v>Cost of Trading Standards and environmental health per 1,000 population</v>
      </c>
      <c r="D170" s="46" t="str">
        <v>2025-26</v>
      </c>
      <c r="E170" s="46" t="str">
        <v>Annual</v>
      </c>
      <c r="F170" t="str">
        <v/>
      </c>
    </row>
    <row r="171" spans="1:6" ht="32.25">
      <c r="A171" s="46"/>
      <c r="B171" s="46" t="str">
        <v>ENV05a</v>
      </c>
      <c r="C171" s="51" t="str">
        <v>Cost of Trading Standards, Money Advice &amp; Citizens Advice per 1,000 population</v>
      </c>
      <c r="D171" s="46" t="str">
        <v>2024-25</v>
      </c>
      <c r="E171" s="46" t="str">
        <v>Annual</v>
      </c>
      <c r="F171" t="str">
        <v/>
      </c>
    </row>
    <row r="172" spans="1:6" ht="16.5">
      <c r="A172" s="46"/>
      <c r="B172" s="46" t="str">
        <v>ENV05b</v>
      </c>
      <c r="C172" s="51" t="str">
        <v>Cost of environmental health per 1,000 population</v>
      </c>
      <c r="D172" s="46" t="str">
        <v>2024-25</v>
      </c>
      <c r="E172" s="46" t="str">
        <v>Annual</v>
      </c>
      <c r="F172" t="str">
        <v/>
      </c>
    </row>
    <row r="173" spans="1:6" ht="32.25">
      <c r="A173" s="46"/>
      <c r="B173" s="46" t="str">
        <v>FINSUS01</v>
      </c>
      <c r="C173" s="51" t="str">
        <v>Total useable reserves as a % of council annual budgeted revenue</v>
      </c>
      <c r="D173" s="46" t="str">
        <v>2024-25</v>
      </c>
      <c r="E173" s="46" t="str">
        <v>Annual</v>
      </c>
      <c r="F173" t="str">
        <v/>
      </c>
    </row>
    <row r="174" spans="1:6" ht="32.25">
      <c r="A174" s="46"/>
      <c r="B174" s="46" t="str">
        <v>FINSUS02</v>
      </c>
      <c r="C174" s="51" t="str">
        <v>Uncommitted General Fund Balance as a % of annual budgeted net revenue</v>
      </c>
      <c r="D174" s="46" t="str">
        <v>2024-25</v>
      </c>
      <c r="E174" s="46" t="str">
        <v>Annual</v>
      </c>
      <c r="F174" t="str">
        <v/>
      </c>
    </row>
    <row r="175" spans="1:6" ht="32.25">
      <c r="A175" s="46"/>
      <c r="B175" s="46" t="str">
        <v>FINSUS03</v>
      </c>
      <c r="C175" s="51" t="str">
        <v>Ratio of Financing Costs to Net Revenue Stream - General Fund</v>
      </c>
      <c r="D175" s="46" t="str">
        <v>2024-25</v>
      </c>
      <c r="E175" s="46" t="str">
        <v>Annual</v>
      </c>
      <c r="F175" t="str">
        <v/>
      </c>
    </row>
    <row r="176" spans="1:6" ht="32.25">
      <c r="A176" s="46"/>
      <c r="B176" s="46" t="str">
        <v>FINSUS04</v>
      </c>
      <c r="C176" s="51" t="str">
        <v>Ratio of Financing Costs to Net Revenue Stream - Housing Revenue Account</v>
      </c>
      <c r="D176" s="46" t="str">
        <v>2024-25</v>
      </c>
      <c r="E176" s="46" t="str">
        <v>Annual</v>
      </c>
      <c r="F176" t="str">
        <v/>
      </c>
    </row>
    <row r="177" spans="1:6" ht="16.5">
      <c r="A177" s="46"/>
      <c r="B177" s="46" t="str">
        <v>FINSUS05</v>
      </c>
      <c r="C177" s="51" t="str">
        <v>Actual outturn as a percentage of budgeted expenditure</v>
      </c>
      <c r="D177" s="46" t="str">
        <v>2024-25</v>
      </c>
      <c r="E177" s="46" t="str">
        <v>Annual</v>
      </c>
      <c r="F177" t="str">
        <v/>
      </c>
    </row>
    <row r="178" spans="1:6" ht="16.5">
      <c r="A178" s="46"/>
      <c r="B178" s="46" t="str">
        <v>FINSUS06</v>
      </c>
      <c r="C178" s="51" t="str">
        <v>Reliance on Reserves as a % of Net Expenditure</v>
      </c>
      <c r="D178" s="46" t="str">
        <v>2025-26</v>
      </c>
      <c r="E178" s="46" t="str">
        <v>Annual</v>
      </c>
      <c r="F178" t="str">
        <v/>
      </c>
    </row>
    <row r="179" spans="1:6" ht="16.5">
      <c r="A179" s="46"/>
      <c r="B179" s="46" t="str">
        <v>SW01</v>
      </c>
      <c r="C179" s="51" t="str">
        <v>Home care costs per hour for people aged 65 or over</v>
      </c>
      <c r="D179" s="46" t="str">
        <v>2024-25</v>
      </c>
      <c r="E179" s="46" t="str">
        <v>Annual</v>
      </c>
      <c r="F179" s="46" t="str">
        <v/>
      </c>
    </row>
    <row r="180" spans="1:6" ht="32.25">
      <c r="A180" s="46"/>
      <c r="B180" s="46" t="str">
        <v>SW02</v>
      </c>
      <c r="C180" s="51" t="str">
        <v xml:space="preserve">SDS (DP + MPB) spend on adults as a % of total adult social work spend </v>
      </c>
      <c r="D180" s="46" t="str">
        <v>2024-25</v>
      </c>
      <c r="E180" s="46" t="str">
        <v>Annual</v>
      </c>
      <c r="F180" t="str">
        <v/>
      </c>
    </row>
    <row r="181" spans="1:6" ht="32.25">
      <c r="A181" s="46"/>
      <c r="B181" s="46" t="str">
        <v>SW03a</v>
      </c>
      <c r="C181" s="51" t="str">
        <v>% of people 65+ with long-term care needs who are receiving personal care at home</v>
      </c>
      <c r="D181" s="46" t="str">
        <v>2024-25</v>
      </c>
      <c r="E181" s="46" t="str">
        <v>Annual</v>
      </c>
      <c r="F181" t="str">
        <v/>
      </c>
    </row>
    <row r="182" spans="1:6" ht="32.25">
      <c r="A182" s="46"/>
      <c r="B182" s="46" t="str">
        <v>SW05</v>
      </c>
      <c r="C182" s="51" t="str">
        <v>Residential costs per week per resident for people aged 65 or over</v>
      </c>
      <c r="D182" s="46" t="str">
        <v>2024-25</v>
      </c>
      <c r="E182" s="46" t="str">
        <v>Annual</v>
      </c>
      <c r="F182" s="46" t="str">
        <v/>
      </c>
    </row>
    <row r="183" spans="1:6">
      <c r="C183" s="8"/>
      <c r="F183" s="8"/>
    </row>
    <row r="184" spans="1:6" hidden="1">
      <c r="C184" s="8"/>
      <c r="F184" s="8"/>
    </row>
    <row r="185" spans="1:6" hidden="1" thickBot="1">
      <c r="C185" s="8"/>
    </row>
    <row r="186" spans="1:6" ht="15.75" thickBot="1">
      <c r="A186" s="46"/>
      <c r="B186" s="46"/>
      <c r="C186" s="51"/>
      <c r="D186" s="46"/>
      <c r="E186" s="46"/>
      <c r="F186" s="46"/>
    </row>
    <row r="187" spans="1:6" ht="31.5">
      <c r="A187" s="18"/>
      <c r="B187" s="37" t="s">
        <v>47</v>
      </c>
      <c r="C187" s="42" cm="1">
        <f t="array" ref="C187">INDEX(_xlfn.UNIQUE(_xlfn._xlws.FILTER(LGBF_Publication[Next update],TEXT(LGBF_Publication[Next update],"mmmm")=B187)),1)</f>
        <v>46373</v>
      </c>
      <c r="D187" s="38"/>
      <c r="E187" s="39"/>
      <c r="F187" s="39"/>
    </row>
    <row r="188" spans="1:6" ht="36">
      <c r="A188" s="46"/>
      <c r="B188" s="43" t="s">
        <v>44</v>
      </c>
      <c r="C188" s="43" t="s">
        <v>45</v>
      </c>
      <c r="D188" s="44" t="s">
        <v>29</v>
      </c>
      <c r="E188" s="45" t="s">
        <v>28</v>
      </c>
      <c r="F188" s="45" t="s">
        <v>46</v>
      </c>
    </row>
    <row r="189" spans="1:6" ht="16.5">
      <c r="A189" s="46"/>
      <c r="B189" s="47" t="str" cm="1">
        <f t="array" ref="B189:B200">_xlfn._xlws.FILTER(LGBF_Publication[Code],LGBF_Publication[Next update]=$C$187)</f>
        <v>C&amp;L05a</v>
      </c>
      <c r="C189" s="48" t="str" cm="1">
        <f t="array" ref="C189:C200">_xlfn._xlws.FILTER(LGBF_Publication[Title],LGBF_Publication[Next update]=$C$187)</f>
        <v>Proportion of adults satisfied with libraries</v>
      </c>
      <c r="D189" s="49" t="str" cm="1">
        <f t="array" ref="D189:D200">_xlfn._xlws.FILTER(LGBF_Publication[Year of data],LGBF_Publication[Next update]=$C$187)</f>
        <v>2025-26</v>
      </c>
      <c r="E189" s="50" t="str" cm="1">
        <f t="array" ref="E189:E200">_xlfn._xlws.FILTER(LGBF_Publication[Frequency of Publication],LGBF_Publication[Next update]=$C$187)</f>
        <v>Annual</v>
      </c>
      <c r="F189" s="8" t="str" cm="1">
        <f t="array" ref="F189:F200">IF(_xlfn._xlws.FILTER(LGBF_Publication[Delays and reasons],LGBF_Publication[Next update]=$C$187)=0,"",_xlfn._xlws.FILTER(LGBF_Publication[Delays and reasons],LGBF_Publication[Next update]=$C$187))</f>
        <v/>
      </c>
    </row>
    <row r="190" spans="1:6" ht="16.5">
      <c r="A190" s="46"/>
      <c r="B190" s="46" t="str">
        <v>C&amp;L05b</v>
      </c>
      <c r="C190" s="51" t="str">
        <v>Proportion of adults satisfied with parks and open spaces</v>
      </c>
      <c r="D190" s="46" t="str">
        <v>2025-26</v>
      </c>
      <c r="E190" s="46" t="str">
        <v>Annual</v>
      </c>
      <c r="F190" s="8" t="str">
        <v/>
      </c>
    </row>
    <row r="191" spans="1:6" ht="16.5">
      <c r="A191" s="46"/>
      <c r="B191" s="46" t="str">
        <v>C&amp;L05c</v>
      </c>
      <c r="C191" s="51" t="str">
        <v>Proportion of adults satisfied with museums and galleries</v>
      </c>
      <c r="D191" s="46" t="str">
        <v>2025-26</v>
      </c>
      <c r="E191" s="46" t="str">
        <v>Annual</v>
      </c>
      <c r="F191" t="str">
        <v/>
      </c>
    </row>
    <row r="192" spans="1:6" ht="16.5">
      <c r="A192" s="46"/>
      <c r="B192" s="46" t="str">
        <v>C&amp;L05d</v>
      </c>
      <c r="C192" s="51" t="str">
        <v>Proportion of adults satisfied with leisure facilities</v>
      </c>
      <c r="D192" s="46" t="str">
        <v>2025-26</v>
      </c>
      <c r="E192" s="46" t="str">
        <v>Annual</v>
      </c>
      <c r="F192" t="str">
        <v/>
      </c>
    </row>
    <row r="193" spans="1:15" ht="16.5">
      <c r="A193" s="46"/>
      <c r="B193" s="46" t="str">
        <v>CHN10</v>
      </c>
      <c r="C193" s="51" t="str">
        <v>Proportion of adults satisfied with local schools</v>
      </c>
      <c r="D193" s="46" t="str">
        <v>2025-26</v>
      </c>
      <c r="E193" s="46" t="str">
        <v>Annual</v>
      </c>
      <c r="F193" t="str">
        <v/>
      </c>
    </row>
    <row r="194" spans="1:15" ht="32.25">
      <c r="A194" s="46"/>
      <c r="B194" s="46" t="str">
        <v>CHN13a</v>
      </c>
      <c r="C194" s="51" t="str">
        <v>% of P1, P4 and P7 pupils achieving expected CFE level in Literacy</v>
      </c>
      <c r="D194" s="46" t="str">
        <v>2025-26</v>
      </c>
      <c r="E194" s="46" t="str">
        <v>Annual</v>
      </c>
      <c r="F194" t="str">
        <v/>
      </c>
    </row>
    <row r="195" spans="1:15" ht="32.25">
      <c r="A195" s="46"/>
      <c r="B195" s="46" t="str">
        <v>CHN13b</v>
      </c>
      <c r="C195" s="51" t="str">
        <v>% of P1, P4 and P7 pupils achieving expected CFE level in Numeracy</v>
      </c>
      <c r="D195" s="46" t="str">
        <v>2025-26</v>
      </c>
      <c r="E195" s="46" t="str">
        <v>Annual</v>
      </c>
      <c r="F195" t="str">
        <v/>
      </c>
    </row>
    <row r="196" spans="1:15" ht="16.5">
      <c r="A196" s="46"/>
      <c r="B196" s="46" t="str">
        <v>CHN14a</v>
      </c>
      <c r="C196" s="51" t="str">
        <v>Literacy Attainment Gap (P1,4,7 Combined)</v>
      </c>
      <c r="D196" s="46" t="str">
        <v>2025-26</v>
      </c>
      <c r="E196" s="46" t="str">
        <v>Annual</v>
      </c>
      <c r="F196" t="str">
        <v/>
      </c>
    </row>
    <row r="197" spans="1:15" ht="16.5">
      <c r="A197" s="46"/>
      <c r="B197" s="46" t="str">
        <v>CHN14b</v>
      </c>
      <c r="C197" s="51" t="str">
        <v>Numeracy Attainment Gap (P1,4,7 Combined)</v>
      </c>
      <c r="D197" s="46" t="str">
        <v>2025-26</v>
      </c>
      <c r="E197" s="46" t="str">
        <v>Annual</v>
      </c>
      <c r="F197" t="str">
        <v/>
      </c>
    </row>
    <row r="198" spans="1:15" ht="16.5">
      <c r="A198" s="46"/>
      <c r="B198" s="46" t="str">
        <v>CHN19a</v>
      </c>
      <c r="C198" s="51" t="str">
        <v>School attendance rates (per 100 pupils)</v>
      </c>
      <c r="D198" s="46" t="str">
        <v>2025-26</v>
      </c>
      <c r="E198" s="46" t="str">
        <v>Annual</v>
      </c>
      <c r="F198" t="str">
        <v/>
      </c>
    </row>
    <row r="199" spans="1:15" ht="16.5">
      <c r="A199" s="46"/>
      <c r="B199" s="46" t="str">
        <v>ENV07a</v>
      </c>
      <c r="C199" s="51" t="str">
        <v>Proportion of adults satisfied with refuse collection</v>
      </c>
      <c r="D199" s="46" t="str">
        <v>2025-26</v>
      </c>
      <c r="E199" s="46" t="str">
        <v>Annual</v>
      </c>
      <c r="F199" t="str">
        <v/>
      </c>
    </row>
    <row r="200" spans="1:15" ht="16.5">
      <c r="A200" s="46"/>
      <c r="B200" s="46" t="str">
        <v>ENV07b</v>
      </c>
      <c r="C200" s="51" t="str">
        <v>Proportion of adults satisfied with street cleaning</v>
      </c>
      <c r="D200" s="46" t="str">
        <v>2025-26</v>
      </c>
      <c r="E200" s="46" t="str">
        <v>Annual</v>
      </c>
      <c r="F200" t="str">
        <v/>
      </c>
    </row>
    <row r="201" spans="1:15" ht="15.75">
      <c r="A201" s="46"/>
      <c r="B201" s="46"/>
      <c r="C201" s="51"/>
      <c r="D201" s="46"/>
      <c r="E201" s="46"/>
    </row>
    <row r="202" spans="1:15" ht="15.75">
      <c r="A202" s="46"/>
      <c r="B202" s="46"/>
      <c r="C202" s="51"/>
      <c r="D202" s="46"/>
      <c r="E202" s="46"/>
    </row>
    <row r="203" spans="1:15" ht="31.5">
      <c r="B203" s="37" t="s">
        <v>5</v>
      </c>
      <c r="C203" s="42" cm="1">
        <f t="array" ref="C203">INDEX(_xlfn.UNIQUE(_xlfn._xlws.FILTER(LGBF_Publication[Next update],TEXT(LGBF_Publication[Next update],"mmmm")=B203)),1)</f>
        <v>46423</v>
      </c>
      <c r="D203" s="38"/>
      <c r="E203" s="39"/>
      <c r="F203" s="39"/>
      <c r="G203" s="36"/>
      <c r="H203" s="36"/>
      <c r="I203" s="36"/>
      <c r="J203" s="36"/>
      <c r="K203" s="36"/>
      <c r="L203" s="36"/>
      <c r="M203" s="36"/>
      <c r="N203" s="36"/>
      <c r="O203" s="36"/>
    </row>
    <row r="204" spans="1:15" ht="36">
      <c r="A204" s="46"/>
      <c r="B204" s="43" t="s">
        <v>44</v>
      </c>
      <c r="C204" s="43" t="s">
        <v>45</v>
      </c>
      <c r="D204" s="44" t="s">
        <v>29</v>
      </c>
      <c r="E204" s="45" t="s">
        <v>28</v>
      </c>
      <c r="F204" s="45" t="s">
        <v>46</v>
      </c>
    </row>
    <row r="205" spans="1:15" ht="16.5">
      <c r="A205" s="46"/>
      <c r="B205" s="47" t="str" cm="1">
        <f t="array" ref="B205:B224">_xlfn._xlws.FILTER(LGBF_Publication[Code],LGBF_Publication[Next update]=$C$203)</f>
        <v>C&amp;L01</v>
      </c>
      <c r="C205" s="74" t="str" cm="1">
        <f t="array" ref="C205:C224">_xlfn._xlws.FILTER(LGBF_Publication[Title],LGBF_Publication[Next update]=$C$203)</f>
        <v>Cost per attendance at Sports facilities</v>
      </c>
      <c r="D205" s="49" t="str" cm="1">
        <f t="array" ref="D205:D224">_xlfn._xlws.FILTER(LGBF_Publication[Year of data],LGBF_Publication[Next update]=$C$203)</f>
        <v>2025-26</v>
      </c>
      <c r="E205" s="50" t="str" cm="1">
        <f t="array" ref="E205:E224">_xlfn._xlws.FILTER(LGBF_Publication[Frequency of Publication],LGBF_Publication[Next update]=$C$203)</f>
        <v>Annual</v>
      </c>
      <c r="F205" s="8" t="str" cm="1">
        <f t="array" ref="F205:F224">IF(_xlfn._xlws.FILTER(LGBF_Publication[Delays and reasons],LGBF_Publication[Next update]=$C$203)=0,"",_xlfn._xlws.FILTER(LGBF_Publication[Delays and reasons],LGBF_Publication[Next update]=$C$203))</f>
        <v/>
      </c>
    </row>
    <row r="206" spans="1:15" ht="16.5">
      <c r="A206" s="46"/>
      <c r="B206" s="47" t="str">
        <v>C&amp;L02</v>
      </c>
      <c r="C206" s="74" t="str">
        <v>Cost per Library Visit</v>
      </c>
      <c r="D206" s="49" t="str">
        <v>2025-26</v>
      </c>
      <c r="E206" s="50" t="str">
        <v>Annual</v>
      </c>
      <c r="F206" s="46" t="str">
        <v/>
      </c>
    </row>
    <row r="207" spans="1:15" ht="16.5">
      <c r="A207" s="46"/>
      <c r="B207" s="47" t="str">
        <v>C&amp;L03</v>
      </c>
      <c r="C207" s="74" t="str">
        <v>Cost per Museum Visit</v>
      </c>
      <c r="D207" s="49" t="str">
        <v>2025-26</v>
      </c>
      <c r="E207" s="50" t="str">
        <v>Annual</v>
      </c>
      <c r="F207" s="46" t="str">
        <v/>
      </c>
    </row>
    <row r="208" spans="1:15" ht="16.5">
      <c r="A208" s="46"/>
      <c r="B208" s="47" t="str">
        <v>C&amp;L04</v>
      </c>
      <c r="C208" s="74" t="str">
        <v>Cost of Parks &amp; Open Spaces per 1,000 Population</v>
      </c>
      <c r="D208" s="49" t="str">
        <v>2025-26</v>
      </c>
      <c r="E208" s="50" t="str">
        <v>Annual</v>
      </c>
      <c r="F208" s="46" t="str">
        <v/>
      </c>
    </row>
    <row r="209" spans="1:6" ht="16.5">
      <c r="A209" s="46"/>
      <c r="B209" s="47" t="str">
        <v>CHN01</v>
      </c>
      <c r="C209" s="74" t="str">
        <v>Cost per Primary School Pupil</v>
      </c>
      <c r="D209" s="49" t="str">
        <v>2025-26</v>
      </c>
      <c r="E209" s="50" t="str">
        <v>Annual</v>
      </c>
      <c r="F209" s="46" t="str">
        <v/>
      </c>
    </row>
    <row r="210" spans="1:6" ht="16.5">
      <c r="A210" s="46"/>
      <c r="B210" s="47" t="str">
        <v>CHN02</v>
      </c>
      <c r="C210" s="74" t="str">
        <v>Cost per Secondary School Pupil</v>
      </c>
      <c r="D210" s="49" t="str">
        <v>2025-26</v>
      </c>
      <c r="E210" s="50" t="str">
        <v>Annual</v>
      </c>
      <c r="F210" s="46" t="str">
        <v/>
      </c>
    </row>
    <row r="211" spans="1:6" ht="16.5">
      <c r="A211" s="46"/>
      <c r="B211" s="47" t="str">
        <v>CHN03</v>
      </c>
      <c r="C211" s="74" t="str">
        <v>Cost per Pre-School Education place</v>
      </c>
      <c r="D211" s="49" t="str">
        <v>2024-25</v>
      </c>
      <c r="E211" s="50" t="str">
        <v>Annual</v>
      </c>
      <c r="F211" s="46" t="str">
        <v/>
      </c>
    </row>
    <row r="212" spans="1:6" ht="16.5">
      <c r="A212" s="46"/>
      <c r="B212" s="47" t="str">
        <v>CORP01</v>
      </c>
      <c r="C212" s="74" t="str">
        <v>Support services as a percentage of Total Gross expenditure</v>
      </c>
      <c r="D212" s="49" t="str">
        <v>2025-26</v>
      </c>
      <c r="E212" s="50" t="str">
        <v>Annual</v>
      </c>
      <c r="F212" s="46" t="str">
        <v/>
      </c>
    </row>
    <row r="213" spans="1:6" ht="32.25">
      <c r="A213" s="46"/>
      <c r="B213" s="47" t="str">
        <v>ECON02</v>
      </c>
      <c r="C213" s="74" t="str">
        <v>Cost of Planning &amp; Building Standards per planning application</v>
      </c>
      <c r="D213" s="49" t="str">
        <v>2025-26</v>
      </c>
      <c r="E213" s="50" t="str">
        <v>Annual</v>
      </c>
      <c r="F213" s="46" t="str">
        <v/>
      </c>
    </row>
    <row r="214" spans="1:6" ht="32.25">
      <c r="A214" s="46"/>
      <c r="B214" s="49" t="str">
        <v>ECON06</v>
      </c>
      <c r="C214" s="78" t="str">
        <v>Investment in Economic Development &amp; Tourism per 1,000 population</v>
      </c>
      <c r="D214" s="49" t="str">
        <v>2025-26</v>
      </c>
      <c r="E214" s="50" t="str">
        <v>Annual</v>
      </c>
      <c r="F214" s="46" t="str">
        <v/>
      </c>
    </row>
    <row r="215" spans="1:6" ht="16.5">
      <c r="A215" s="46"/>
      <c r="B215" s="49" t="str">
        <v>ENV01a</v>
      </c>
      <c r="C215" s="78" t="str">
        <v>Net cost per Waste collection per premises</v>
      </c>
      <c r="D215" s="49" t="str">
        <v>2025-26</v>
      </c>
      <c r="E215" s="50" t="str">
        <v>Annual</v>
      </c>
      <c r="F215" s="46" t="str">
        <v/>
      </c>
    </row>
    <row r="216" spans="1:6" ht="16.5">
      <c r="A216" s="46"/>
      <c r="B216" s="49" t="str">
        <v>ENV02a</v>
      </c>
      <c r="C216" s="74" t="str">
        <v>Net cost per Waste disposal per premises</v>
      </c>
      <c r="D216" s="49" t="str">
        <v>2025-26</v>
      </c>
      <c r="E216" s="50" t="str">
        <v>Annual</v>
      </c>
      <c r="F216" s="46" t="str">
        <v/>
      </c>
    </row>
    <row r="217" spans="1:6" ht="16.5">
      <c r="A217" s="46"/>
      <c r="B217" s="49" t="str">
        <v>ENV03a</v>
      </c>
      <c r="C217" s="74" t="str">
        <v>Net cost of street cleaning per 1,000 population</v>
      </c>
      <c r="D217" s="49" t="str">
        <v>2025-26</v>
      </c>
      <c r="E217" s="50" t="str">
        <v>Annual</v>
      </c>
      <c r="F217" s="46" t="str">
        <v/>
      </c>
    </row>
    <row r="218" spans="1:6" ht="16.5">
      <c r="A218" s="46"/>
      <c r="B218" s="49" t="str">
        <v>ENV04a</v>
      </c>
      <c r="C218" s="74" t="str">
        <v>Cost of roads per kilometre</v>
      </c>
      <c r="D218" s="49" t="str">
        <v>2025-26</v>
      </c>
      <c r="E218" s="50" t="str">
        <v>Annual</v>
      </c>
      <c r="F218" s="46" t="str">
        <v/>
      </c>
    </row>
    <row r="219" spans="1:6" ht="32.25">
      <c r="A219" s="46"/>
      <c r="B219" s="54" t="str">
        <v>ENV05</v>
      </c>
      <c r="C219" s="74" t="str">
        <v>Cost of Trading Standards and environmental health per 1,000 population</v>
      </c>
      <c r="D219" s="54" t="str">
        <v>2025-26</v>
      </c>
      <c r="E219" s="57" t="str">
        <v>Annual</v>
      </c>
      <c r="F219" s="46" t="str">
        <v/>
      </c>
    </row>
    <row r="220" spans="1:6" ht="32.25">
      <c r="A220" s="46"/>
      <c r="B220" s="46" t="str">
        <v>ENV05a</v>
      </c>
      <c r="C220" s="74" t="str">
        <v>Cost of Trading Standards, Money Advice &amp; Citizens Advice per 1,000 population</v>
      </c>
      <c r="D220" s="46" t="str">
        <v>2025-26</v>
      </c>
      <c r="E220" s="58" t="str">
        <v>Annual</v>
      </c>
      <c r="F220" s="46" t="str">
        <v/>
      </c>
    </row>
    <row r="221" spans="1:6" ht="16.5">
      <c r="A221" s="46"/>
      <c r="B221" s="46" t="str">
        <v>ENV05b</v>
      </c>
      <c r="C221" s="74" t="str">
        <v>Cost of environmental health per 1,000 population</v>
      </c>
      <c r="D221" s="46" t="str">
        <v>2025-26</v>
      </c>
      <c r="E221" s="58" t="str">
        <v>Annual</v>
      </c>
      <c r="F221" s="46" t="str">
        <v/>
      </c>
    </row>
    <row r="222" spans="1:6" ht="16.5">
      <c r="A222" s="46"/>
      <c r="B222" s="46" t="str">
        <v>SW01</v>
      </c>
      <c r="C222" s="74" t="str">
        <v>Home care costs per hour for people aged 65 or over</v>
      </c>
      <c r="D222" s="46" t="str">
        <v>2025-26</v>
      </c>
      <c r="E222" s="58" t="str">
        <v>Annual</v>
      </c>
      <c r="F222" s="46" t="str">
        <v/>
      </c>
    </row>
    <row r="223" spans="1:6" ht="32.25">
      <c r="A223" s="46"/>
      <c r="B223" s="46" t="str">
        <v>SW02</v>
      </c>
      <c r="C223" s="74" t="str">
        <v xml:space="preserve">SDS (DP + MPB) spend on adults as a % of total adult social work spend </v>
      </c>
      <c r="D223" s="46" t="str">
        <v>2025-26</v>
      </c>
      <c r="E223" s="58" t="str">
        <v>Annual</v>
      </c>
      <c r="F223" s="46" t="str">
        <v/>
      </c>
    </row>
    <row r="224" spans="1:6" ht="32.25">
      <c r="A224" s="46"/>
      <c r="B224" s="46" t="str">
        <v>SW05</v>
      </c>
      <c r="C224" s="74" t="str">
        <v>Residential costs per week per resident for people aged 65 or over</v>
      </c>
      <c r="D224" s="46" t="str">
        <v>2025-26</v>
      </c>
      <c r="E224" s="58" t="str">
        <v>Annual</v>
      </c>
      <c r="F224" s="46" t="str">
        <v/>
      </c>
    </row>
    <row r="225" spans="1:6" ht="15.75">
      <c r="A225" s="46"/>
      <c r="B225" s="46"/>
      <c r="C225" s="74"/>
      <c r="D225" s="46"/>
      <c r="E225" s="58"/>
      <c r="F225" s="46"/>
    </row>
    <row r="226" spans="1:6" ht="15.75">
      <c r="A226" s="46"/>
      <c r="B226" s="46"/>
      <c r="C226" s="51"/>
      <c r="D226" s="46"/>
      <c r="E226" s="46"/>
    </row>
    <row r="227" spans="1:6" ht="15.75">
      <c r="A227" s="46"/>
      <c r="B227" s="46"/>
      <c r="C227" s="51"/>
      <c r="D227" s="46"/>
      <c r="E227" s="46"/>
    </row>
    <row r="228" spans="1:6" ht="15.75">
      <c r="A228" s="46"/>
      <c r="B228" s="46"/>
      <c r="C228" s="51"/>
      <c r="D228" s="46"/>
      <c r="E228" s="46"/>
      <c r="F228" s="46"/>
    </row>
    <row r="229" spans="1:6" ht="15.75">
      <c r="A229" s="46"/>
      <c r="B229" s="46"/>
      <c r="C229" s="51"/>
      <c r="D229" s="46"/>
      <c r="E229" s="46"/>
      <c r="F229" s="46"/>
    </row>
    <row r="230" spans="1:6">
      <c r="C230" s="8"/>
    </row>
  </sheetData>
  <mergeCells count="2">
    <mergeCell ref="B1:F1"/>
    <mergeCell ref="B2:F3"/>
  </mergeCells>
  <phoneticPr fontId="4" type="noConversion"/>
  <conditionalFormatting sqref="B189:F338 B12:F186">
    <cfRule type="containsText" dxfId="12" priority="1" operator="containsText" text="delayed">
      <formula>NOT(ISERROR(SEARCH("delayed",B12)))</formula>
    </cfRule>
  </conditionalFormatting>
  <conditionalFormatting sqref="C151:C184">
    <cfRule type="containsText" dxfId="11" priority="2" operator="containsText" text="delay">
      <formula>NOT(ISERROR(SEARCH("delay",C151)))</formula>
    </cfRule>
  </conditionalFormatting>
  <pageMargins left="0.7" right="0.7" top="0.75" bottom="0.75" header="0.3" footer="0.3"/>
  <pageSetup paperSize="9"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099B5-FDB7-4C20-8D12-E3101DD02387}">
  <sheetPr codeName="Sheet7"/>
  <dimension ref="A1:M131"/>
  <sheetViews>
    <sheetView tabSelected="1" workbookViewId="0">
      <pane xSplit="3" ySplit="1" topLeftCell="D49" activePane="bottomRight" state="frozen"/>
      <selection pane="bottomRight" activeCell="D1" sqref="D1"/>
      <selection pane="bottomLeft" activeCell="A2" sqref="A2"/>
      <selection pane="topRight" activeCell="C1" sqref="C1"/>
    </sheetView>
  </sheetViews>
  <sheetFormatPr defaultRowHeight="15"/>
  <cols>
    <col min="1" max="1" width="13.42578125" bestFit="1" customWidth="1"/>
    <col min="2" max="2" width="14" bestFit="1" customWidth="1"/>
    <col min="3" max="3" width="57.85546875" customWidth="1"/>
    <col min="4" max="4" width="24.42578125" customWidth="1"/>
    <col min="5" max="5" width="25.5703125" customWidth="1"/>
    <col min="6" max="6" width="12.42578125" customWidth="1"/>
    <col min="7" max="7" width="25.140625" customWidth="1"/>
    <col min="8" max="8" width="11.42578125" bestFit="1" customWidth="1"/>
    <col min="9" max="9" width="14.140625" customWidth="1"/>
    <col min="10" max="11" width="20.140625" customWidth="1"/>
    <col min="12" max="13" width="20.5703125" customWidth="1"/>
    <col min="14" max="14" width="22.5703125" customWidth="1"/>
    <col min="15" max="15" width="23.7109375" customWidth="1"/>
    <col min="16" max="16" width="24.85546875" customWidth="1"/>
  </cols>
  <sheetData>
    <row r="1" spans="1:13" ht="27.75">
      <c r="A1" s="18" t="s">
        <v>35</v>
      </c>
      <c r="B1" s="18" t="s">
        <v>25</v>
      </c>
      <c r="C1" s="18" t="s">
        <v>26</v>
      </c>
      <c r="D1" s="18" t="s">
        <v>48</v>
      </c>
      <c r="E1" s="18" t="s">
        <v>49</v>
      </c>
      <c r="F1" s="18" t="s">
        <v>2</v>
      </c>
      <c r="G1" s="18" t="s">
        <v>28</v>
      </c>
      <c r="H1" s="18" t="s">
        <v>29</v>
      </c>
      <c r="I1" s="18" t="s">
        <v>50</v>
      </c>
      <c r="J1" s="18" t="s">
        <v>51</v>
      </c>
      <c r="K1" s="18" t="s">
        <v>33</v>
      </c>
      <c r="L1" s="18" t="s">
        <v>34</v>
      </c>
      <c r="M1" s="18" t="s">
        <v>52</v>
      </c>
    </row>
    <row r="2" spans="1:13" hidden="1">
      <c r="A2" s="19">
        <v>46354</v>
      </c>
      <c r="B2" t="s">
        <v>53</v>
      </c>
      <c r="C2" t="s">
        <v>54</v>
      </c>
      <c r="D2" t="s">
        <v>55</v>
      </c>
      <c r="E2" t="s">
        <v>56</v>
      </c>
      <c r="F2" t="s">
        <v>38</v>
      </c>
      <c r="G2" t="s">
        <v>57</v>
      </c>
      <c r="H2" s="19" t="s">
        <v>58</v>
      </c>
      <c r="I2">
        <f>YEAR(A2)</f>
        <v>2026</v>
      </c>
      <c r="J2" t="str">
        <f>_xlfn.CONCAT(TEXT(A2,"mmmm")," ", TEXT(A2,"YYYY"))</f>
        <v>November 2026</v>
      </c>
      <c r="K2" s="61">
        <v>45989</v>
      </c>
      <c r="L2" s="19" t="s">
        <v>59</v>
      </c>
      <c r="M2" s="19"/>
    </row>
    <row r="3" spans="1:13" hidden="1">
      <c r="A3" s="19">
        <v>46423</v>
      </c>
      <c r="B3" t="s">
        <v>53</v>
      </c>
      <c r="C3" t="s">
        <v>54</v>
      </c>
      <c r="D3" t="s">
        <v>55</v>
      </c>
      <c r="E3" t="s">
        <v>56</v>
      </c>
      <c r="F3" t="s">
        <v>38</v>
      </c>
      <c r="G3" t="s">
        <v>57</v>
      </c>
      <c r="H3" s="19" t="s">
        <v>60</v>
      </c>
      <c r="I3">
        <f>YEAR(A3)</f>
        <v>2027</v>
      </c>
      <c r="J3" t="str">
        <f>_xlfn.CONCAT(TEXT(A3,"mmmm")," ", TEXT(A3,"YYYY"))</f>
        <v>February 2027</v>
      </c>
      <c r="K3" s="19">
        <v>46059</v>
      </c>
      <c r="L3" t="s">
        <v>58</v>
      </c>
      <c r="M3" s="19"/>
    </row>
    <row r="4" spans="1:13" hidden="1">
      <c r="A4" s="19">
        <v>46354</v>
      </c>
      <c r="B4" t="s">
        <v>61</v>
      </c>
      <c r="C4" t="s">
        <v>62</v>
      </c>
      <c r="D4" t="s">
        <v>55</v>
      </c>
      <c r="E4" t="s">
        <v>56</v>
      </c>
      <c r="F4" t="s">
        <v>38</v>
      </c>
      <c r="G4" t="s">
        <v>57</v>
      </c>
      <c r="H4" s="19" t="s">
        <v>58</v>
      </c>
      <c r="I4">
        <f>YEAR(A4)</f>
        <v>2026</v>
      </c>
      <c r="J4" t="str">
        <f>_xlfn.CONCAT(TEXT(A4,"mmmm")," ", TEXT(A4,"YYYY"))</f>
        <v>November 2026</v>
      </c>
      <c r="K4" s="61">
        <v>45989</v>
      </c>
      <c r="L4" s="19" t="s">
        <v>59</v>
      </c>
      <c r="M4" s="19"/>
    </row>
    <row r="5" spans="1:13" hidden="1">
      <c r="A5" s="19">
        <v>46423</v>
      </c>
      <c r="B5" t="s">
        <v>61</v>
      </c>
      <c r="C5" t="s">
        <v>62</v>
      </c>
      <c r="D5" t="s">
        <v>55</v>
      </c>
      <c r="E5" t="s">
        <v>56</v>
      </c>
      <c r="F5" t="s">
        <v>38</v>
      </c>
      <c r="G5" t="s">
        <v>57</v>
      </c>
      <c r="H5" s="19" t="s">
        <v>60</v>
      </c>
      <c r="I5">
        <f>YEAR(A5)</f>
        <v>2027</v>
      </c>
      <c r="J5" t="str">
        <f>_xlfn.CONCAT(TEXT(A5,"mmmm")," ", TEXT(A5,"YYYY"))</f>
        <v>February 2027</v>
      </c>
      <c r="K5" s="19">
        <v>46059</v>
      </c>
      <c r="L5" t="s">
        <v>58</v>
      </c>
      <c r="M5" s="19"/>
    </row>
    <row r="6" spans="1:13" hidden="1">
      <c r="A6" s="19">
        <v>46354</v>
      </c>
      <c r="B6" t="s">
        <v>63</v>
      </c>
      <c r="C6" t="s">
        <v>64</v>
      </c>
      <c r="D6" t="s">
        <v>55</v>
      </c>
      <c r="E6" t="s">
        <v>56</v>
      </c>
      <c r="F6" t="s">
        <v>38</v>
      </c>
      <c r="G6" t="s">
        <v>57</v>
      </c>
      <c r="H6" s="19" t="s">
        <v>58</v>
      </c>
      <c r="I6">
        <f>YEAR(A6)</f>
        <v>2026</v>
      </c>
      <c r="J6" t="str">
        <f>_xlfn.CONCAT(TEXT(A6,"mmmm")," ", TEXT(A6,"YYYY"))</f>
        <v>November 2026</v>
      </c>
      <c r="K6" s="61">
        <v>45989</v>
      </c>
      <c r="L6" s="19" t="s">
        <v>59</v>
      </c>
      <c r="M6" s="19"/>
    </row>
    <row r="7" spans="1:13" hidden="1">
      <c r="A7" s="19">
        <v>46423</v>
      </c>
      <c r="B7" t="s">
        <v>63</v>
      </c>
      <c r="C7" t="s">
        <v>64</v>
      </c>
      <c r="D7" t="s">
        <v>55</v>
      </c>
      <c r="E7" t="s">
        <v>56</v>
      </c>
      <c r="F7" t="s">
        <v>38</v>
      </c>
      <c r="G7" t="s">
        <v>57</v>
      </c>
      <c r="H7" s="19" t="s">
        <v>60</v>
      </c>
      <c r="I7">
        <f>YEAR(A7)</f>
        <v>2027</v>
      </c>
      <c r="J7" t="str">
        <f>_xlfn.CONCAT(TEXT(A7,"mmmm")," ", TEXT(A7,"YYYY"))</f>
        <v>February 2027</v>
      </c>
      <c r="K7" s="19">
        <v>46059</v>
      </c>
      <c r="L7" t="s">
        <v>58</v>
      </c>
      <c r="M7" s="19"/>
    </row>
    <row r="8" spans="1:13" hidden="1">
      <c r="A8" s="19">
        <v>46354</v>
      </c>
      <c r="B8" t="s">
        <v>65</v>
      </c>
      <c r="C8" t="s">
        <v>66</v>
      </c>
      <c r="D8" t="s">
        <v>55</v>
      </c>
      <c r="E8" t="s">
        <v>56</v>
      </c>
      <c r="F8" t="s">
        <v>38</v>
      </c>
      <c r="G8" t="s">
        <v>57</v>
      </c>
      <c r="H8" s="19" t="s">
        <v>58</v>
      </c>
      <c r="I8">
        <f>YEAR(A8)</f>
        <v>2026</v>
      </c>
      <c r="J8" t="str">
        <f>_xlfn.CONCAT(TEXT(A8,"mmmm")," ", TEXT(A8,"YYYY"))</f>
        <v>November 2026</v>
      </c>
      <c r="K8" s="61">
        <v>45989</v>
      </c>
      <c r="L8" s="19" t="s">
        <v>59</v>
      </c>
      <c r="M8" s="19"/>
    </row>
    <row r="9" spans="1:13" hidden="1">
      <c r="A9" s="19">
        <v>46423</v>
      </c>
      <c r="B9" t="s">
        <v>65</v>
      </c>
      <c r="C9" t="s">
        <v>66</v>
      </c>
      <c r="D9" t="s">
        <v>55</v>
      </c>
      <c r="E9" t="s">
        <v>56</v>
      </c>
      <c r="F9" t="s">
        <v>38</v>
      </c>
      <c r="G9" t="s">
        <v>57</v>
      </c>
      <c r="H9" s="19" t="s">
        <v>60</v>
      </c>
      <c r="I9">
        <f>YEAR(A9)</f>
        <v>2027</v>
      </c>
      <c r="J9" t="str">
        <f>_xlfn.CONCAT(TEXT(A9,"mmmm")," ", TEXT(A9,"YYYY"))</f>
        <v>February 2027</v>
      </c>
      <c r="K9" s="19">
        <v>46059</v>
      </c>
      <c r="L9" t="s">
        <v>58</v>
      </c>
      <c r="M9" s="19"/>
    </row>
    <row r="10" spans="1:13" hidden="1">
      <c r="A10" s="19">
        <v>46373</v>
      </c>
      <c r="B10" t="s">
        <v>67</v>
      </c>
      <c r="C10" t="s">
        <v>68</v>
      </c>
      <c r="D10" t="s">
        <v>55</v>
      </c>
      <c r="E10" t="s">
        <v>69</v>
      </c>
      <c r="F10" t="s">
        <v>70</v>
      </c>
      <c r="G10" t="s">
        <v>57</v>
      </c>
      <c r="H10" s="19" t="s">
        <v>60</v>
      </c>
      <c r="I10">
        <f>YEAR(A10)</f>
        <v>2026</v>
      </c>
      <c r="J10" t="str">
        <f>_xlfn.CONCAT(TEXT(A10,"mmmm")," ", TEXT(A10,"YYYY"))</f>
        <v>December 2026</v>
      </c>
      <c r="K10" s="19">
        <v>46008</v>
      </c>
      <c r="L10" t="s">
        <v>58</v>
      </c>
      <c r="M10" s="19"/>
    </row>
    <row r="11" spans="1:13" hidden="1">
      <c r="A11" s="19">
        <v>46373</v>
      </c>
      <c r="B11" t="s">
        <v>71</v>
      </c>
      <c r="C11" t="s">
        <v>72</v>
      </c>
      <c r="D11" t="s">
        <v>55</v>
      </c>
      <c r="E11" t="s">
        <v>69</v>
      </c>
      <c r="F11" t="s">
        <v>70</v>
      </c>
      <c r="G11" t="s">
        <v>57</v>
      </c>
      <c r="H11" s="19" t="s">
        <v>60</v>
      </c>
      <c r="I11">
        <f>YEAR(A11)</f>
        <v>2026</v>
      </c>
      <c r="J11" t="str">
        <f>_xlfn.CONCAT(TEXT(A11,"mmmm")," ", TEXT(A11,"YYYY"))</f>
        <v>December 2026</v>
      </c>
      <c r="K11" s="19">
        <v>46008</v>
      </c>
      <c r="L11" t="s">
        <v>58</v>
      </c>
      <c r="M11" s="19"/>
    </row>
    <row r="12" spans="1:13" hidden="1">
      <c r="A12" s="19">
        <v>46373</v>
      </c>
      <c r="B12" t="s">
        <v>73</v>
      </c>
      <c r="C12" t="s">
        <v>74</v>
      </c>
      <c r="D12" t="s">
        <v>55</v>
      </c>
      <c r="E12" t="s">
        <v>69</v>
      </c>
      <c r="F12" t="s">
        <v>70</v>
      </c>
      <c r="G12" t="s">
        <v>57</v>
      </c>
      <c r="H12" s="19" t="s">
        <v>60</v>
      </c>
      <c r="I12">
        <f>YEAR(A12)</f>
        <v>2026</v>
      </c>
      <c r="J12" t="str">
        <f>_xlfn.CONCAT(TEXT(A12,"mmmm")," ", TEXT(A12,"YYYY"))</f>
        <v>December 2026</v>
      </c>
      <c r="K12" s="19">
        <v>46008</v>
      </c>
      <c r="L12" t="s">
        <v>58</v>
      </c>
      <c r="M12" s="19"/>
    </row>
    <row r="13" spans="1:13" hidden="1">
      <c r="A13" s="19">
        <v>46373</v>
      </c>
      <c r="B13" t="s">
        <v>75</v>
      </c>
      <c r="C13" t="s">
        <v>76</v>
      </c>
      <c r="D13" t="s">
        <v>55</v>
      </c>
      <c r="E13" t="s">
        <v>69</v>
      </c>
      <c r="F13" t="s">
        <v>70</v>
      </c>
      <c r="G13" t="s">
        <v>57</v>
      </c>
      <c r="H13" s="19" t="s">
        <v>60</v>
      </c>
      <c r="I13">
        <f>YEAR(A13)</f>
        <v>2026</v>
      </c>
      <c r="J13" t="str">
        <f>_xlfn.CONCAT(TEXT(A13,"mmmm")," ", TEXT(A13,"YYYY"))</f>
        <v>December 2026</v>
      </c>
      <c r="K13" s="19">
        <v>46008</v>
      </c>
      <c r="L13" t="s">
        <v>58</v>
      </c>
      <c r="M13" s="19"/>
    </row>
    <row r="14" spans="1:13">
      <c r="A14" s="19">
        <v>46354</v>
      </c>
      <c r="B14" t="s">
        <v>77</v>
      </c>
      <c r="C14" t="s">
        <v>78</v>
      </c>
      <c r="D14" t="s">
        <v>79</v>
      </c>
      <c r="E14" t="s">
        <v>56</v>
      </c>
      <c r="F14" t="s">
        <v>38</v>
      </c>
      <c r="G14" t="s">
        <v>57</v>
      </c>
      <c r="H14" s="19" t="s">
        <v>58</v>
      </c>
      <c r="I14">
        <f>YEAR(A14)</f>
        <v>2026</v>
      </c>
      <c r="J14" t="str">
        <f>_xlfn.CONCAT(TEXT(A14,"mmmm")," ", TEXT(A14,"YYYY"))</f>
        <v>November 2026</v>
      </c>
      <c r="K14" s="61">
        <v>45989</v>
      </c>
      <c r="L14" s="19" t="s">
        <v>59</v>
      </c>
      <c r="M14" s="19"/>
    </row>
    <row r="15" spans="1:13">
      <c r="A15" s="19">
        <v>46423</v>
      </c>
      <c r="B15" t="s">
        <v>77</v>
      </c>
      <c r="C15" t="s">
        <v>78</v>
      </c>
      <c r="D15" t="s">
        <v>79</v>
      </c>
      <c r="E15" t="s">
        <v>56</v>
      </c>
      <c r="F15" t="s">
        <v>38</v>
      </c>
      <c r="G15" t="s">
        <v>57</v>
      </c>
      <c r="H15" s="19" t="s">
        <v>60</v>
      </c>
      <c r="I15">
        <f>YEAR(A15)</f>
        <v>2027</v>
      </c>
      <c r="J15" t="str">
        <f>_xlfn.CONCAT(TEXT(A15,"mmmm")," ", TEXT(A15,"YYYY"))</f>
        <v>February 2027</v>
      </c>
      <c r="K15" s="19">
        <v>46059</v>
      </c>
      <c r="L15" t="s">
        <v>58</v>
      </c>
      <c r="M15" s="19"/>
    </row>
    <row r="16" spans="1:13">
      <c r="A16" s="19">
        <v>46354</v>
      </c>
      <c r="B16" t="s">
        <v>80</v>
      </c>
      <c r="C16" t="s">
        <v>81</v>
      </c>
      <c r="D16" t="s">
        <v>79</v>
      </c>
      <c r="E16" t="s">
        <v>56</v>
      </c>
      <c r="F16" t="s">
        <v>38</v>
      </c>
      <c r="G16" t="s">
        <v>57</v>
      </c>
      <c r="H16" s="19" t="s">
        <v>58</v>
      </c>
      <c r="I16">
        <f>YEAR(A16)</f>
        <v>2026</v>
      </c>
      <c r="J16" t="str">
        <f>_xlfn.CONCAT(TEXT(A16,"mmmm")," ", TEXT(A16,"YYYY"))</f>
        <v>November 2026</v>
      </c>
      <c r="K16" s="61">
        <v>45989</v>
      </c>
      <c r="L16" s="19" t="s">
        <v>59</v>
      </c>
      <c r="M16" s="19"/>
    </row>
    <row r="17" spans="1:13">
      <c r="A17" s="19">
        <v>46423</v>
      </c>
      <c r="B17" t="s">
        <v>80</v>
      </c>
      <c r="C17" t="s">
        <v>81</v>
      </c>
      <c r="D17" t="s">
        <v>79</v>
      </c>
      <c r="E17" t="s">
        <v>56</v>
      </c>
      <c r="F17" t="s">
        <v>38</v>
      </c>
      <c r="G17" t="s">
        <v>57</v>
      </c>
      <c r="H17" s="19" t="s">
        <v>60</v>
      </c>
      <c r="I17">
        <f>YEAR(A17)</f>
        <v>2027</v>
      </c>
      <c r="J17" t="str">
        <f>_xlfn.CONCAT(TEXT(A17,"mmmm")," ", TEXT(A17,"YYYY"))</f>
        <v>February 2027</v>
      </c>
      <c r="K17" s="19">
        <v>46059</v>
      </c>
      <c r="L17" t="s">
        <v>58</v>
      </c>
      <c r="M17" s="19"/>
    </row>
    <row r="18" spans="1:13">
      <c r="A18" s="19">
        <v>46354</v>
      </c>
      <c r="B18" t="s">
        <v>82</v>
      </c>
      <c r="C18" t="s">
        <v>83</v>
      </c>
      <c r="D18" t="s">
        <v>79</v>
      </c>
      <c r="E18" t="s">
        <v>56</v>
      </c>
      <c r="F18" t="s">
        <v>38</v>
      </c>
      <c r="G18" t="s">
        <v>57</v>
      </c>
      <c r="H18" s="19" t="s">
        <v>58</v>
      </c>
      <c r="I18">
        <f>YEAR(A18)</f>
        <v>2026</v>
      </c>
      <c r="J18" t="str">
        <f>_xlfn.CONCAT(TEXT(A18,"mmmm")," ", TEXT(A18,"YYYY"))</f>
        <v>November 2026</v>
      </c>
      <c r="K18" s="61">
        <v>45989</v>
      </c>
      <c r="L18" s="19" t="s">
        <v>59</v>
      </c>
      <c r="M18" s="19"/>
    </row>
    <row r="19" spans="1:13">
      <c r="A19" s="19">
        <v>46423</v>
      </c>
      <c r="B19" t="s">
        <v>82</v>
      </c>
      <c r="C19" t="s">
        <v>83</v>
      </c>
      <c r="D19" t="s">
        <v>79</v>
      </c>
      <c r="E19" t="s">
        <v>56</v>
      </c>
      <c r="F19" t="s">
        <v>38</v>
      </c>
      <c r="G19" t="s">
        <v>57</v>
      </c>
      <c r="H19" s="19" t="s">
        <v>58</v>
      </c>
      <c r="I19">
        <f>YEAR(A19)</f>
        <v>2027</v>
      </c>
      <c r="J19" t="str">
        <f>_xlfn.CONCAT(TEXT(A19,"mmmm")," ", TEXT(A19,"YYYY"))</f>
        <v>February 2027</v>
      </c>
      <c r="K19" s="19">
        <v>46059</v>
      </c>
      <c r="L19" t="s">
        <v>58</v>
      </c>
      <c r="M19" s="19"/>
    </row>
    <row r="20" spans="1:13">
      <c r="A20" s="19">
        <v>46080</v>
      </c>
      <c r="B20" t="s">
        <v>84</v>
      </c>
      <c r="C20" t="s">
        <v>85</v>
      </c>
      <c r="D20" t="s">
        <v>79</v>
      </c>
      <c r="E20" t="s">
        <v>86</v>
      </c>
      <c r="F20" t="s">
        <v>87</v>
      </c>
      <c r="G20" t="s">
        <v>57</v>
      </c>
      <c r="H20" s="19" t="s">
        <v>58</v>
      </c>
      <c r="I20">
        <f>YEAR(A20)</f>
        <v>2026</v>
      </c>
      <c r="J20" s="19" t="str">
        <f>TEXT(A20,"dd") &amp; " " &amp; _xlfn.CONCAT(TEXT(A20,"mmmm")," ", TEXT(A20,"YYYY"))</f>
        <v>27 February 2026</v>
      </c>
      <c r="K20" s="19">
        <v>45744</v>
      </c>
      <c r="L20" t="s">
        <v>59</v>
      </c>
      <c r="M20" s="19"/>
    </row>
    <row r="21" spans="1:13">
      <c r="A21" s="19">
        <v>46080</v>
      </c>
      <c r="B21" t="s">
        <v>88</v>
      </c>
      <c r="C21" t="s">
        <v>89</v>
      </c>
      <c r="D21" t="s">
        <v>79</v>
      </c>
      <c r="E21" t="s">
        <v>86</v>
      </c>
      <c r="F21" t="s">
        <v>87</v>
      </c>
      <c r="G21" t="s">
        <v>57</v>
      </c>
      <c r="H21" s="19" t="s">
        <v>58</v>
      </c>
      <c r="I21">
        <f>YEAR(A21)</f>
        <v>2026</v>
      </c>
      <c r="J21" s="19" t="str">
        <f>TEXT(A21,"dd") &amp; " " &amp; _xlfn.CONCAT(TEXT(A21,"mmmm")," ", TEXT(A21,"YYYY"))</f>
        <v>27 February 2026</v>
      </c>
      <c r="K21" s="19">
        <v>45744</v>
      </c>
      <c r="L21" t="s">
        <v>59</v>
      </c>
      <c r="M21" s="19"/>
    </row>
    <row r="22" spans="1:13">
      <c r="A22" s="19">
        <v>46080</v>
      </c>
      <c r="B22" t="s">
        <v>90</v>
      </c>
      <c r="C22" t="s">
        <v>91</v>
      </c>
      <c r="D22" t="s">
        <v>79</v>
      </c>
      <c r="E22" t="s">
        <v>86</v>
      </c>
      <c r="F22" t="s">
        <v>87</v>
      </c>
      <c r="G22" t="s">
        <v>57</v>
      </c>
      <c r="H22" s="19" t="s">
        <v>58</v>
      </c>
      <c r="I22">
        <f>YEAR(A22)</f>
        <v>2026</v>
      </c>
      <c r="J22" s="19" t="str">
        <f>TEXT(A22,"dd") &amp; " " &amp; _xlfn.CONCAT(TEXT(A22,"mmmm")," ", TEXT(A22,"YYYY"))</f>
        <v>27 February 2026</v>
      </c>
      <c r="K22" s="19">
        <v>45744</v>
      </c>
      <c r="L22" t="s">
        <v>59</v>
      </c>
      <c r="M22" s="19"/>
    </row>
    <row r="23" spans="1:13">
      <c r="A23" s="19">
        <v>46080</v>
      </c>
      <c r="B23" t="s">
        <v>92</v>
      </c>
      <c r="C23" t="s">
        <v>93</v>
      </c>
      <c r="D23" t="s">
        <v>79</v>
      </c>
      <c r="E23" t="s">
        <v>86</v>
      </c>
      <c r="F23" t="s">
        <v>87</v>
      </c>
      <c r="G23" t="s">
        <v>57</v>
      </c>
      <c r="H23" s="19" t="s">
        <v>58</v>
      </c>
      <c r="I23">
        <f>YEAR(A23)</f>
        <v>2026</v>
      </c>
      <c r="J23" s="19" t="str">
        <f>TEXT(A23,"dd") &amp; " " &amp; _xlfn.CONCAT(TEXT(A23,"mmmm")," ", TEXT(A23,"YYYY"))</f>
        <v>27 February 2026</v>
      </c>
      <c r="K23" s="19">
        <v>45744</v>
      </c>
      <c r="L23" t="s">
        <v>59</v>
      </c>
      <c r="M23" s="19"/>
    </row>
    <row r="24" spans="1:13">
      <c r="A24" s="19">
        <v>46142</v>
      </c>
      <c r="B24" t="s">
        <v>94</v>
      </c>
      <c r="C24" t="s">
        <v>95</v>
      </c>
      <c r="D24" t="s">
        <v>79</v>
      </c>
      <c r="E24" t="s">
        <v>96</v>
      </c>
      <c r="F24" t="s">
        <v>38</v>
      </c>
      <c r="G24" t="s">
        <v>57</v>
      </c>
      <c r="H24" s="19" t="s">
        <v>58</v>
      </c>
      <c r="I24">
        <f>YEAR(A24)</f>
        <v>2026</v>
      </c>
      <c r="J24" t="str">
        <f>_xlfn.CONCAT(TEXT(A24,"mmmm")," ", TEXT(A24,"YYYY"))</f>
        <v>April 2026</v>
      </c>
      <c r="K24" s="19">
        <v>45807</v>
      </c>
      <c r="L24" t="s">
        <v>59</v>
      </c>
      <c r="M24" s="19"/>
    </row>
    <row r="25" spans="1:13">
      <c r="A25" s="19">
        <v>46142</v>
      </c>
      <c r="B25" t="s">
        <v>97</v>
      </c>
      <c r="C25" t="s">
        <v>98</v>
      </c>
      <c r="D25" t="s">
        <v>79</v>
      </c>
      <c r="E25" t="s">
        <v>96</v>
      </c>
      <c r="F25" t="s">
        <v>38</v>
      </c>
      <c r="G25" t="s">
        <v>57</v>
      </c>
      <c r="H25" s="19" t="s">
        <v>58</v>
      </c>
      <c r="I25">
        <f>YEAR(A25)</f>
        <v>2026</v>
      </c>
      <c r="J25" t="str">
        <f>_xlfn.CONCAT(TEXT(A25,"mmmm")," ", TEXT(A25,"YYYY"))</f>
        <v>April 2026</v>
      </c>
      <c r="K25" s="19">
        <v>45807</v>
      </c>
      <c r="L25" t="s">
        <v>59</v>
      </c>
      <c r="M25" s="19"/>
    </row>
    <row r="26" spans="1:13">
      <c r="A26" s="19">
        <v>46142</v>
      </c>
      <c r="B26" t="s">
        <v>99</v>
      </c>
      <c r="C26" t="s">
        <v>100</v>
      </c>
      <c r="D26" t="s">
        <v>79</v>
      </c>
      <c r="E26" t="s">
        <v>96</v>
      </c>
      <c r="F26" t="s">
        <v>87</v>
      </c>
      <c r="G26" t="s">
        <v>57</v>
      </c>
      <c r="H26" s="19" t="s">
        <v>58</v>
      </c>
      <c r="I26">
        <f>YEAR(A26)</f>
        <v>2026</v>
      </c>
      <c r="J26" t="str">
        <f>_xlfn.CONCAT(TEXT(A26,"mmmm")," ", TEXT(A26,"YYYY"))</f>
        <v>April 2026</v>
      </c>
      <c r="K26" s="19">
        <v>45807</v>
      </c>
      <c r="L26" t="s">
        <v>59</v>
      </c>
      <c r="M26" s="19"/>
    </row>
    <row r="27" spans="1:13">
      <c r="A27" s="19">
        <v>46373</v>
      </c>
      <c r="B27" t="s">
        <v>101</v>
      </c>
      <c r="C27" t="s">
        <v>102</v>
      </c>
      <c r="D27" t="s">
        <v>79</v>
      </c>
      <c r="E27" t="s">
        <v>69</v>
      </c>
      <c r="F27" t="s">
        <v>70</v>
      </c>
      <c r="G27" t="s">
        <v>57</v>
      </c>
      <c r="H27" s="19" t="s">
        <v>60</v>
      </c>
      <c r="I27">
        <f>YEAR(A27)</f>
        <v>2026</v>
      </c>
      <c r="J27" t="str">
        <f>_xlfn.CONCAT(TEXT(A27,"mmmm")," ", TEXT(A27,"YYYY"))</f>
        <v>December 2026</v>
      </c>
      <c r="K27" s="19">
        <v>46008</v>
      </c>
      <c r="L27" t="s">
        <v>58</v>
      </c>
      <c r="M27" s="19"/>
    </row>
    <row r="28" spans="1:13">
      <c r="A28" s="19">
        <v>46080</v>
      </c>
      <c r="B28" t="s">
        <v>103</v>
      </c>
      <c r="C28" t="s">
        <v>104</v>
      </c>
      <c r="D28" t="s">
        <v>79</v>
      </c>
      <c r="E28" t="s">
        <v>105</v>
      </c>
      <c r="F28" t="s">
        <v>87</v>
      </c>
      <c r="G28" t="s">
        <v>57</v>
      </c>
      <c r="H28" s="19" t="s">
        <v>58</v>
      </c>
      <c r="I28">
        <f>YEAR(A28)</f>
        <v>2026</v>
      </c>
      <c r="J28" s="19" t="str">
        <f>TEXT(A28,"dd") &amp; " " &amp; _xlfn.CONCAT(TEXT(A28,"mmmm")," ", TEXT(A28,"YYYY"))</f>
        <v>27 February 2026</v>
      </c>
      <c r="K28" s="19">
        <v>45989</v>
      </c>
      <c r="L28" t="s">
        <v>58</v>
      </c>
      <c r="M28" s="19"/>
    </row>
    <row r="29" spans="1:13">
      <c r="A29" s="19">
        <v>46326</v>
      </c>
      <c r="B29" t="s">
        <v>106</v>
      </c>
      <c r="C29" t="s">
        <v>107</v>
      </c>
      <c r="D29" t="s">
        <v>79</v>
      </c>
      <c r="E29" t="s">
        <v>86</v>
      </c>
      <c r="F29" t="s">
        <v>87</v>
      </c>
      <c r="G29" t="s">
        <v>57</v>
      </c>
      <c r="H29" s="19" t="s">
        <v>58</v>
      </c>
      <c r="I29">
        <f>YEAR(A29)</f>
        <v>2026</v>
      </c>
      <c r="J29" t="str">
        <f>_xlfn.CONCAT(TEXT(A29,"mmmm")," ", TEXT(A29,"YYYY"))</f>
        <v>October 2026</v>
      </c>
      <c r="K29" s="19">
        <v>45961</v>
      </c>
      <c r="L29" t="s">
        <v>108</v>
      </c>
      <c r="M29" s="19"/>
    </row>
    <row r="30" spans="1:13">
      <c r="A30" s="19">
        <v>46326</v>
      </c>
      <c r="B30" s="65" t="s">
        <v>109</v>
      </c>
      <c r="C30" s="65" t="s">
        <v>110</v>
      </c>
      <c r="D30" s="65" t="s">
        <v>79</v>
      </c>
      <c r="E30" s="65" t="s">
        <v>86</v>
      </c>
      <c r="F30" s="65" t="s">
        <v>87</v>
      </c>
      <c r="G30" s="65" t="s">
        <v>57</v>
      </c>
      <c r="H30" s="66" t="s">
        <v>58</v>
      </c>
      <c r="I30" s="67">
        <f>YEAR(A30)</f>
        <v>2026</v>
      </c>
      <c r="J30" s="67" t="str">
        <f>_xlfn.CONCAT(TEXT(A30,"mmmm")," ", TEXT(A30,"YYYY"))</f>
        <v>October 2026</v>
      </c>
      <c r="K30" s="19">
        <v>45961</v>
      </c>
      <c r="L30" s="70" t="s">
        <v>108</v>
      </c>
      <c r="M30" s="19"/>
    </row>
    <row r="31" spans="1:13">
      <c r="A31" s="19">
        <v>46326</v>
      </c>
      <c r="B31" s="65" t="s">
        <v>111</v>
      </c>
      <c r="C31" s="65" t="s">
        <v>112</v>
      </c>
      <c r="D31" s="65" t="s">
        <v>79</v>
      </c>
      <c r="E31" s="65" t="s">
        <v>86</v>
      </c>
      <c r="F31" s="65" t="s">
        <v>87</v>
      </c>
      <c r="G31" s="65" t="s">
        <v>57</v>
      </c>
      <c r="H31" s="66" t="s">
        <v>58</v>
      </c>
      <c r="I31" s="67">
        <f>YEAR(A31)</f>
        <v>2026</v>
      </c>
      <c r="J31" s="67" t="str">
        <f>_xlfn.CONCAT(TEXT(A31,"mmmm")," ", TEXT(A31,"YYYY"))</f>
        <v>October 2026</v>
      </c>
      <c r="K31" s="19">
        <v>45961</v>
      </c>
      <c r="L31" s="70" t="s">
        <v>108</v>
      </c>
      <c r="M31" s="19"/>
    </row>
    <row r="32" spans="1:13">
      <c r="A32" s="19">
        <v>46326</v>
      </c>
      <c r="B32" s="67" t="s">
        <v>113</v>
      </c>
      <c r="C32" s="67" t="s">
        <v>114</v>
      </c>
      <c r="D32" s="67" t="s">
        <v>79</v>
      </c>
      <c r="E32" s="67" t="s">
        <v>86</v>
      </c>
      <c r="F32" s="67" t="s">
        <v>87</v>
      </c>
      <c r="G32" s="67" t="s">
        <v>57</v>
      </c>
      <c r="H32" s="68" t="s">
        <v>58</v>
      </c>
      <c r="I32" s="67">
        <f>YEAR(A32)</f>
        <v>2026</v>
      </c>
      <c r="J32" s="67" t="str">
        <f>_xlfn.CONCAT(TEXT(A32,"mmmm")," ", TEXT(A32,"YYYY"))</f>
        <v>October 2026</v>
      </c>
      <c r="K32" s="64">
        <v>45961</v>
      </c>
      <c r="L32" s="70" t="s">
        <v>108</v>
      </c>
      <c r="M32" s="19"/>
    </row>
    <row r="33" spans="1:13">
      <c r="A33" s="19">
        <v>46326</v>
      </c>
      <c r="B33" t="s">
        <v>115</v>
      </c>
      <c r="C33" t="s">
        <v>116</v>
      </c>
      <c r="D33" t="s">
        <v>79</v>
      </c>
      <c r="E33" t="s">
        <v>86</v>
      </c>
      <c r="F33" t="s">
        <v>87</v>
      </c>
      <c r="G33" t="s">
        <v>57</v>
      </c>
      <c r="H33" s="19" t="s">
        <v>58</v>
      </c>
      <c r="I33">
        <f>YEAR(A33)</f>
        <v>2026</v>
      </c>
      <c r="J33" t="str">
        <f>_xlfn.CONCAT(TEXT(A33,"mmmm")," ", TEXT(A33,"YYYY"))</f>
        <v>October 2026</v>
      </c>
      <c r="K33" s="64">
        <v>45961</v>
      </c>
      <c r="L33" t="s">
        <v>108</v>
      </c>
      <c r="M33" s="19"/>
    </row>
    <row r="34" spans="1:13">
      <c r="A34" s="19">
        <v>46326</v>
      </c>
      <c r="B34" t="s">
        <v>117</v>
      </c>
      <c r="C34" t="s">
        <v>118</v>
      </c>
      <c r="D34" t="s">
        <v>79</v>
      </c>
      <c r="E34" s="67" t="s">
        <v>86</v>
      </c>
      <c r="F34" t="s">
        <v>87</v>
      </c>
      <c r="G34" t="s">
        <v>57</v>
      </c>
      <c r="H34" s="19" t="s">
        <v>58</v>
      </c>
      <c r="I34">
        <f>YEAR(A34)</f>
        <v>2026</v>
      </c>
      <c r="J34" t="str">
        <f>_xlfn.CONCAT(TEXT(A34,"mmmm")," ", TEXT(A34,"YYYY"))</f>
        <v>October 2026</v>
      </c>
      <c r="K34" s="66">
        <v>45961</v>
      </c>
      <c r="L34" t="s">
        <v>108</v>
      </c>
      <c r="M34" s="19"/>
    </row>
    <row r="35" spans="1:13">
      <c r="A35" s="19">
        <v>46373</v>
      </c>
      <c r="B35" t="s">
        <v>119</v>
      </c>
      <c r="C35" t="s">
        <v>120</v>
      </c>
      <c r="D35" t="s">
        <v>79</v>
      </c>
      <c r="E35" t="s">
        <v>121</v>
      </c>
      <c r="F35" t="s">
        <v>87</v>
      </c>
      <c r="G35" t="s">
        <v>57</v>
      </c>
      <c r="H35" s="19" t="s">
        <v>60</v>
      </c>
      <c r="I35">
        <f>YEAR(A35)</f>
        <v>2026</v>
      </c>
      <c r="J35" t="str">
        <f>_xlfn.CONCAT(TEXT(A35,"mmmm")," ", TEXT(A35,"YYYY"))</f>
        <v>December 2026</v>
      </c>
      <c r="K35" s="19">
        <v>46008</v>
      </c>
      <c r="L35" t="s">
        <v>58</v>
      </c>
      <c r="M35" s="19"/>
    </row>
    <row r="36" spans="1:13">
      <c r="A36" s="64">
        <v>46373</v>
      </c>
      <c r="B36" t="s">
        <v>122</v>
      </c>
      <c r="C36" t="s">
        <v>123</v>
      </c>
      <c r="D36" t="s">
        <v>79</v>
      </c>
      <c r="E36" t="s">
        <v>121</v>
      </c>
      <c r="F36" t="s">
        <v>87</v>
      </c>
      <c r="G36" t="s">
        <v>57</v>
      </c>
      <c r="H36" s="19" t="s">
        <v>60</v>
      </c>
      <c r="I36">
        <f>YEAR(A36)</f>
        <v>2026</v>
      </c>
      <c r="J36" t="str">
        <f>_xlfn.CONCAT(TEXT(A36,"mmmm")," ", TEXT(A36,"YYYY"))</f>
        <v>December 2026</v>
      </c>
      <c r="K36" s="19">
        <v>46008</v>
      </c>
      <c r="L36" t="s">
        <v>58</v>
      </c>
      <c r="M36" s="19"/>
    </row>
    <row r="37" spans="1:13">
      <c r="A37" s="64">
        <v>46373</v>
      </c>
      <c r="B37" t="s">
        <v>124</v>
      </c>
      <c r="C37" t="s">
        <v>125</v>
      </c>
      <c r="D37" t="s">
        <v>79</v>
      </c>
      <c r="E37" t="s">
        <v>121</v>
      </c>
      <c r="F37" t="s">
        <v>87</v>
      </c>
      <c r="G37" t="s">
        <v>57</v>
      </c>
      <c r="H37" s="19" t="s">
        <v>60</v>
      </c>
      <c r="I37">
        <f>YEAR(A37)</f>
        <v>2026</v>
      </c>
      <c r="J37" t="str">
        <f>_xlfn.CONCAT(TEXT(A37,"mmmm")," ", TEXT(A37,"YYYY"))</f>
        <v>December 2026</v>
      </c>
      <c r="K37" s="19">
        <v>46008</v>
      </c>
      <c r="L37" t="s">
        <v>58</v>
      </c>
      <c r="M37" s="19"/>
    </row>
    <row r="38" spans="1:13">
      <c r="A38" s="64">
        <v>46373</v>
      </c>
      <c r="B38" t="s">
        <v>126</v>
      </c>
      <c r="C38" t="s">
        <v>127</v>
      </c>
      <c r="D38" t="s">
        <v>79</v>
      </c>
      <c r="E38" t="s">
        <v>121</v>
      </c>
      <c r="F38" t="s">
        <v>87</v>
      </c>
      <c r="G38" t="s">
        <v>57</v>
      </c>
      <c r="H38" s="19" t="s">
        <v>60</v>
      </c>
      <c r="I38">
        <f>YEAR(A38)</f>
        <v>2026</v>
      </c>
      <c r="J38" t="str">
        <f>_xlfn.CONCAT(TEXT(A38,"mmmm")," ", TEXT(A38,"YYYY"))</f>
        <v>December 2026</v>
      </c>
      <c r="K38" s="19">
        <v>46008</v>
      </c>
      <c r="L38" t="s">
        <v>58</v>
      </c>
      <c r="M38" s="19"/>
    </row>
    <row r="39" spans="1:13">
      <c r="A39" s="64">
        <v>46171</v>
      </c>
      <c r="B39" t="s">
        <v>128</v>
      </c>
      <c r="C39" t="s">
        <v>129</v>
      </c>
      <c r="D39" t="s">
        <v>79</v>
      </c>
      <c r="E39" t="s">
        <v>130</v>
      </c>
      <c r="F39" t="s">
        <v>87</v>
      </c>
      <c r="G39" t="s">
        <v>57</v>
      </c>
      <c r="H39" s="19" t="s">
        <v>58</v>
      </c>
      <c r="I39">
        <f>YEAR(A39)</f>
        <v>2026</v>
      </c>
      <c r="J39" t="str">
        <f>_xlfn.CONCAT(TEXT(A39,"mmmm")," ", TEXT(A39,"YYYY"))</f>
        <v>May 2026</v>
      </c>
      <c r="K39" s="19">
        <v>45807</v>
      </c>
      <c r="L39" t="s">
        <v>59</v>
      </c>
      <c r="M39" s="19"/>
    </row>
    <row r="40" spans="1:13">
      <c r="A40" s="64">
        <v>46326</v>
      </c>
      <c r="B40" t="s">
        <v>131</v>
      </c>
      <c r="C40" t="s">
        <v>132</v>
      </c>
      <c r="D40" t="s">
        <v>79</v>
      </c>
      <c r="E40" t="s">
        <v>133</v>
      </c>
      <c r="F40" t="s">
        <v>87</v>
      </c>
      <c r="G40" t="s">
        <v>57</v>
      </c>
      <c r="H40" s="19" t="s">
        <v>58</v>
      </c>
      <c r="I40">
        <f>YEAR(A40)</f>
        <v>2026</v>
      </c>
      <c r="J40" t="str">
        <f>_xlfn.CONCAT(TEXT(A40,"mmmm")," ", TEXT(A40,"YYYY"))</f>
        <v>October 2026</v>
      </c>
      <c r="K40" s="19">
        <v>45961</v>
      </c>
      <c r="L40" t="s">
        <v>59</v>
      </c>
      <c r="M40" s="19"/>
    </row>
    <row r="41" spans="1:13">
      <c r="A41" s="64">
        <v>46373</v>
      </c>
      <c r="B41" t="s">
        <v>134</v>
      </c>
      <c r="C41" t="s">
        <v>135</v>
      </c>
      <c r="D41" t="s">
        <v>79</v>
      </c>
      <c r="E41" t="s">
        <v>136</v>
      </c>
      <c r="F41" t="s">
        <v>87</v>
      </c>
      <c r="G41" t="s">
        <v>57</v>
      </c>
      <c r="H41" s="19" t="s">
        <v>60</v>
      </c>
      <c r="I41">
        <f>YEAR(A41)</f>
        <v>2026</v>
      </c>
      <c r="J41" t="str">
        <f>_xlfn.CONCAT(TEXT(A41,"mmmm")," ", TEXT(A41,"YYYY"))</f>
        <v>December 2026</v>
      </c>
      <c r="K41" s="19">
        <v>46008</v>
      </c>
      <c r="L41" t="s">
        <v>58</v>
      </c>
      <c r="M41" s="19"/>
    </row>
    <row r="42" spans="1:13">
      <c r="A42" s="64">
        <v>46264</v>
      </c>
      <c r="B42" t="s">
        <v>137</v>
      </c>
      <c r="C42" t="s">
        <v>138</v>
      </c>
      <c r="D42" t="s">
        <v>79</v>
      </c>
      <c r="E42" t="s">
        <v>96</v>
      </c>
      <c r="F42" t="s">
        <v>87</v>
      </c>
      <c r="G42" t="s">
        <v>57</v>
      </c>
      <c r="H42" s="19" t="s">
        <v>58</v>
      </c>
      <c r="I42">
        <f>YEAR(A42)</f>
        <v>2026</v>
      </c>
      <c r="J42" t="str">
        <f>_xlfn.CONCAT(TEXT(A42,"mmmm")," ", TEXT(A42,"YYYY"))</f>
        <v>August 2026</v>
      </c>
      <c r="K42" s="19">
        <v>45898</v>
      </c>
      <c r="L42" s="19" t="s">
        <v>59</v>
      </c>
      <c r="M42" s="19"/>
    </row>
    <row r="43" spans="1:13">
      <c r="A43" s="64">
        <v>46738</v>
      </c>
      <c r="B43" t="s">
        <v>139</v>
      </c>
      <c r="C43" t="s">
        <v>140</v>
      </c>
      <c r="D43" t="s">
        <v>79</v>
      </c>
      <c r="E43" t="s">
        <v>136</v>
      </c>
      <c r="F43" t="s">
        <v>87</v>
      </c>
      <c r="G43" s="20" t="s">
        <v>141</v>
      </c>
      <c r="H43" s="19" t="s">
        <v>142</v>
      </c>
      <c r="I43">
        <f>YEAR(A43)</f>
        <v>2027</v>
      </c>
      <c r="J43" t="str">
        <f>_xlfn.CONCAT(TEXT(A43,"mmmm")," ", TEXT(A43,"YYYY"))</f>
        <v>December 2027</v>
      </c>
      <c r="K43" s="19">
        <v>46008</v>
      </c>
      <c r="L43" t="s">
        <v>58</v>
      </c>
      <c r="M43" s="19"/>
    </row>
    <row r="44" spans="1:13">
      <c r="A44" s="64">
        <v>46264</v>
      </c>
      <c r="B44" t="s">
        <v>143</v>
      </c>
      <c r="C44" t="s">
        <v>144</v>
      </c>
      <c r="D44" t="s">
        <v>79</v>
      </c>
      <c r="E44" t="s">
        <v>96</v>
      </c>
      <c r="F44" t="s">
        <v>87</v>
      </c>
      <c r="G44" t="s">
        <v>141</v>
      </c>
      <c r="H44" s="19" t="s">
        <v>58</v>
      </c>
      <c r="I44">
        <f>YEAR(A44)</f>
        <v>2026</v>
      </c>
      <c r="J44" t="str">
        <f>_xlfn.CONCAT(TEXT(A44,"mmmm")," ", TEXT(A44,"YYYY"))</f>
        <v>August 2026</v>
      </c>
      <c r="K44" s="19">
        <v>45562</v>
      </c>
      <c r="L44" t="s">
        <v>108</v>
      </c>
      <c r="M44" s="19"/>
    </row>
    <row r="45" spans="1:13">
      <c r="A45" s="64">
        <v>46295</v>
      </c>
      <c r="B45" t="s">
        <v>145</v>
      </c>
      <c r="C45" t="s">
        <v>146</v>
      </c>
      <c r="D45" t="s">
        <v>79</v>
      </c>
      <c r="E45" t="s">
        <v>147</v>
      </c>
      <c r="F45" t="s">
        <v>87</v>
      </c>
      <c r="G45" t="s">
        <v>57</v>
      </c>
      <c r="H45" s="19" t="s">
        <v>60</v>
      </c>
      <c r="I45">
        <f>YEAR(A45)</f>
        <v>2026</v>
      </c>
      <c r="J45" t="str">
        <f>_xlfn.CONCAT(TEXT(A45,"mmmm")," ", TEXT(A45,"YYYY"))</f>
        <v>September 2026</v>
      </c>
      <c r="K45" s="19">
        <v>45930</v>
      </c>
      <c r="L45" s="19" t="s">
        <v>58</v>
      </c>
      <c r="M45" s="19"/>
    </row>
    <row r="46" spans="1:13">
      <c r="A46" s="19">
        <v>46112</v>
      </c>
      <c r="B46" t="s">
        <v>148</v>
      </c>
      <c r="C46" t="s">
        <v>149</v>
      </c>
      <c r="D46" t="s">
        <v>79</v>
      </c>
      <c r="E46" t="s">
        <v>96</v>
      </c>
      <c r="F46" t="s">
        <v>87</v>
      </c>
      <c r="G46" t="s">
        <v>57</v>
      </c>
      <c r="H46" s="19" t="s">
        <v>58</v>
      </c>
      <c r="I46">
        <f>YEAR(A46)</f>
        <v>2026</v>
      </c>
      <c r="J46" t="str">
        <f>_xlfn.CONCAT(TEXT(A46,"mmmm")," ", TEXT(A46,"YYYY"))</f>
        <v>March 2026</v>
      </c>
      <c r="K46" s="19">
        <v>45807</v>
      </c>
      <c r="L46" t="s">
        <v>59</v>
      </c>
      <c r="M46" s="19"/>
    </row>
    <row r="47" spans="1:13">
      <c r="A47" s="64">
        <v>46142</v>
      </c>
      <c r="B47" t="s">
        <v>150</v>
      </c>
      <c r="C47" t="s">
        <v>151</v>
      </c>
      <c r="D47" t="s">
        <v>79</v>
      </c>
      <c r="E47" t="s">
        <v>96</v>
      </c>
      <c r="F47" t="s">
        <v>87</v>
      </c>
      <c r="G47" t="s">
        <v>57</v>
      </c>
      <c r="H47" s="19" t="s">
        <v>58</v>
      </c>
      <c r="I47">
        <f>YEAR(A47)</f>
        <v>2026</v>
      </c>
      <c r="J47" t="str">
        <f>_xlfn.CONCAT(TEXT(A47,"mmmm")," ", TEXT(A47,"YYYY"))</f>
        <v>April 2026</v>
      </c>
      <c r="K47" s="19">
        <v>45807</v>
      </c>
      <c r="L47" t="s">
        <v>59</v>
      </c>
      <c r="M47" s="19"/>
    </row>
    <row r="48" spans="1:13">
      <c r="A48" s="64">
        <v>46112</v>
      </c>
      <c r="B48" t="s">
        <v>152</v>
      </c>
      <c r="C48" t="s">
        <v>153</v>
      </c>
      <c r="D48" t="s">
        <v>79</v>
      </c>
      <c r="E48" t="s">
        <v>154</v>
      </c>
      <c r="F48" t="s">
        <v>87</v>
      </c>
      <c r="G48" t="s">
        <v>57</v>
      </c>
      <c r="H48" s="19" t="s">
        <v>58</v>
      </c>
      <c r="I48">
        <v>2026</v>
      </c>
      <c r="J48" t="str">
        <f>_xlfn.CONCAT(TEXT(A48,"mmmm")," ", TEXT(A48,"YYYY"))</f>
        <v>March 2026</v>
      </c>
      <c r="K48" s="19">
        <v>45838</v>
      </c>
      <c r="L48" t="s">
        <v>59</v>
      </c>
      <c r="M48" s="19"/>
    </row>
    <row r="49" spans="1:13" hidden="1">
      <c r="A49" s="19">
        <v>46203</v>
      </c>
      <c r="B49" t="s">
        <v>155</v>
      </c>
      <c r="C49" t="s">
        <v>156</v>
      </c>
      <c r="D49" t="s">
        <v>157</v>
      </c>
      <c r="E49" t="s">
        <v>158</v>
      </c>
      <c r="F49" t="s">
        <v>87</v>
      </c>
      <c r="G49" t="s">
        <v>57</v>
      </c>
      <c r="H49" s="19" t="s">
        <v>58</v>
      </c>
      <c r="I49">
        <f>YEAR(A49)</f>
        <v>2026</v>
      </c>
      <c r="J49" t="str">
        <f>_xlfn.CONCAT(TEXT(A49,"mmmm")," ", TEXT(A49,"YYYY"))</f>
        <v>June 2026</v>
      </c>
      <c r="K49" s="19">
        <v>45869</v>
      </c>
      <c r="L49" t="s">
        <v>108</v>
      </c>
      <c r="M49" s="19"/>
    </row>
    <row r="50" spans="1:13" hidden="1">
      <c r="A50" s="19">
        <v>46203</v>
      </c>
      <c r="B50" t="s">
        <v>159</v>
      </c>
      <c r="C50" t="s">
        <v>160</v>
      </c>
      <c r="D50" t="s">
        <v>157</v>
      </c>
      <c r="E50" t="s">
        <v>158</v>
      </c>
      <c r="F50" t="s">
        <v>87</v>
      </c>
      <c r="G50" t="s">
        <v>57</v>
      </c>
      <c r="H50" s="19" t="s">
        <v>58</v>
      </c>
      <c r="I50">
        <f>YEAR(A50)</f>
        <v>2026</v>
      </c>
      <c r="J50" t="str">
        <f>_xlfn.CONCAT(TEXT(A50,"mmmm")," ", TEXT(A50,"YYYY"))</f>
        <v>June 2026</v>
      </c>
      <c r="K50" s="19">
        <v>45869</v>
      </c>
      <c r="L50" t="s">
        <v>108</v>
      </c>
      <c r="M50" s="19"/>
    </row>
    <row r="51" spans="1:13" hidden="1">
      <c r="A51" s="19">
        <v>46171</v>
      </c>
      <c r="B51" t="s">
        <v>161</v>
      </c>
      <c r="C51" t="s">
        <v>162</v>
      </c>
      <c r="D51" t="s">
        <v>157</v>
      </c>
      <c r="E51" t="s">
        <v>163</v>
      </c>
      <c r="F51" t="s">
        <v>87</v>
      </c>
      <c r="G51" t="s">
        <v>57</v>
      </c>
      <c r="H51" s="19" t="s">
        <v>58</v>
      </c>
      <c r="I51">
        <f>YEAR(A51)</f>
        <v>2026</v>
      </c>
      <c r="J51" t="str">
        <f>_xlfn.CONCAT(TEXT(A51,"mmmm")," ", TEXT(A51,"YYYY"))</f>
        <v>May 2026</v>
      </c>
      <c r="K51" s="19">
        <v>45807</v>
      </c>
      <c r="L51" t="s">
        <v>59</v>
      </c>
      <c r="M51" s="19"/>
    </row>
    <row r="52" spans="1:13" hidden="1">
      <c r="A52" s="19">
        <v>46171</v>
      </c>
      <c r="B52" t="s">
        <v>164</v>
      </c>
      <c r="C52" t="s">
        <v>165</v>
      </c>
      <c r="D52" t="s">
        <v>157</v>
      </c>
      <c r="E52" t="s">
        <v>163</v>
      </c>
      <c r="F52" t="s">
        <v>87</v>
      </c>
      <c r="G52" t="s">
        <v>57</v>
      </c>
      <c r="H52" s="19" t="s">
        <v>58</v>
      </c>
      <c r="I52">
        <f>YEAR(A52)</f>
        <v>2026</v>
      </c>
      <c r="J52" t="str">
        <f>_xlfn.CONCAT(TEXT(A52,"mmmm")," ", TEXT(A52,"YYYY"))</f>
        <v>May 2026</v>
      </c>
      <c r="K52" s="19">
        <v>45807</v>
      </c>
      <c r="L52" t="s">
        <v>59</v>
      </c>
      <c r="M52" s="19"/>
    </row>
    <row r="53" spans="1:13" hidden="1">
      <c r="A53" s="19">
        <v>46171</v>
      </c>
      <c r="B53" t="s">
        <v>166</v>
      </c>
      <c r="C53" t="s">
        <v>167</v>
      </c>
      <c r="D53" t="s">
        <v>157</v>
      </c>
      <c r="E53" t="s">
        <v>163</v>
      </c>
      <c r="F53" t="s">
        <v>87</v>
      </c>
      <c r="G53" t="s">
        <v>57</v>
      </c>
      <c r="H53" s="19" t="s">
        <v>58</v>
      </c>
      <c r="I53">
        <f>YEAR(A53)</f>
        <v>2026</v>
      </c>
      <c r="J53" t="str">
        <f>_xlfn.CONCAT(TEXT(A53,"mmmm")," ", TEXT(A53,"YYYY"))</f>
        <v>May 2026</v>
      </c>
      <c r="K53" s="19">
        <v>45807</v>
      </c>
      <c r="L53" t="s">
        <v>59</v>
      </c>
      <c r="M53" s="19"/>
    </row>
    <row r="54" spans="1:13" hidden="1">
      <c r="A54" s="19">
        <v>46354</v>
      </c>
      <c r="B54" t="s">
        <v>168</v>
      </c>
      <c r="C54" t="s">
        <v>169</v>
      </c>
      <c r="D54" t="s">
        <v>170</v>
      </c>
      <c r="E54" t="s">
        <v>56</v>
      </c>
      <c r="F54" t="s">
        <v>87</v>
      </c>
      <c r="G54" t="s">
        <v>57</v>
      </c>
      <c r="H54" s="19" t="s">
        <v>58</v>
      </c>
      <c r="I54">
        <f>YEAR(A54)</f>
        <v>2026</v>
      </c>
      <c r="J54" t="str">
        <f>_xlfn.CONCAT(TEXT(A54,"mmmm")," ", TEXT(A54,"YYYY"))</f>
        <v>November 2026</v>
      </c>
      <c r="K54" s="61">
        <v>45989</v>
      </c>
      <c r="L54" t="s">
        <v>59</v>
      </c>
      <c r="M54" s="19"/>
    </row>
    <row r="55" spans="1:13" hidden="1">
      <c r="A55" s="19">
        <v>46423</v>
      </c>
      <c r="B55" t="s">
        <v>168</v>
      </c>
      <c r="C55" t="s">
        <v>169</v>
      </c>
      <c r="D55" t="s">
        <v>170</v>
      </c>
      <c r="E55" t="s">
        <v>56</v>
      </c>
      <c r="F55" t="s">
        <v>87</v>
      </c>
      <c r="G55" t="s">
        <v>57</v>
      </c>
      <c r="H55" s="19" t="s">
        <v>60</v>
      </c>
      <c r="I55">
        <f>YEAR(A55)</f>
        <v>2027</v>
      </c>
      <c r="J55" t="str">
        <f>_xlfn.CONCAT(TEXT(A55,"mmmm")," ", TEXT(A55,"YYYY"))</f>
        <v>February 2027</v>
      </c>
      <c r="K55" s="19">
        <v>46059</v>
      </c>
      <c r="L55" t="s">
        <v>58</v>
      </c>
      <c r="M55" s="19"/>
    </row>
    <row r="56" spans="1:13" hidden="1">
      <c r="A56" s="19">
        <v>46295</v>
      </c>
      <c r="B56" t="s">
        <v>171</v>
      </c>
      <c r="C56" t="s">
        <v>172</v>
      </c>
      <c r="D56" t="s">
        <v>170</v>
      </c>
      <c r="E56" t="s">
        <v>173</v>
      </c>
      <c r="F56" t="s">
        <v>87</v>
      </c>
      <c r="G56" t="s">
        <v>57</v>
      </c>
      <c r="H56" s="19" t="s">
        <v>60</v>
      </c>
      <c r="I56">
        <f>YEAR(A56)</f>
        <v>2026</v>
      </c>
      <c r="J56" t="str">
        <f>_xlfn.CONCAT(TEXT(A56,"mmmm")," ", TEXT(A56,"YYYY"))</f>
        <v>September 2026</v>
      </c>
      <c r="K56" s="19">
        <v>45930</v>
      </c>
      <c r="L56" s="19" t="s">
        <v>58</v>
      </c>
      <c r="M56" s="19"/>
    </row>
    <row r="57" spans="1:13" hidden="1">
      <c r="A57" s="19">
        <v>46295</v>
      </c>
      <c r="B57" t="s">
        <v>174</v>
      </c>
      <c r="C57" t="s">
        <v>175</v>
      </c>
      <c r="D57" t="s">
        <v>170</v>
      </c>
      <c r="E57" t="s">
        <v>173</v>
      </c>
      <c r="F57" t="s">
        <v>87</v>
      </c>
      <c r="G57" t="s">
        <v>57</v>
      </c>
      <c r="H57" s="19" t="s">
        <v>60</v>
      </c>
      <c r="I57">
        <f>YEAR(A57)</f>
        <v>2026</v>
      </c>
      <c r="J57" t="str">
        <f>_xlfn.CONCAT(TEXT(A57,"mmmm")," ", TEXT(A57,"YYYY"))</f>
        <v>September 2026</v>
      </c>
      <c r="K57" s="19">
        <v>45930</v>
      </c>
      <c r="L57" s="19" t="s">
        <v>58</v>
      </c>
      <c r="M57" s="19"/>
    </row>
    <row r="58" spans="1:13" hidden="1">
      <c r="A58" s="19">
        <v>46295</v>
      </c>
      <c r="B58" t="s">
        <v>176</v>
      </c>
      <c r="C58" t="s">
        <v>177</v>
      </c>
      <c r="D58" t="s">
        <v>170</v>
      </c>
      <c r="E58" t="s">
        <v>173</v>
      </c>
      <c r="F58" t="s">
        <v>38</v>
      </c>
      <c r="G58" t="s">
        <v>57</v>
      </c>
      <c r="H58" s="19" t="s">
        <v>60</v>
      </c>
      <c r="I58">
        <f>YEAR(A58)</f>
        <v>2026</v>
      </c>
      <c r="J58" t="str">
        <f>_xlfn.CONCAT(TEXT(A58,"mmmm")," ", TEXT(A58,"YYYY"))</f>
        <v>September 2026</v>
      </c>
      <c r="K58" s="19">
        <v>45930</v>
      </c>
      <c r="L58" s="19" t="s">
        <v>58</v>
      </c>
      <c r="M58" s="19"/>
    </row>
    <row r="59" spans="1:13" hidden="1">
      <c r="A59" s="19">
        <v>46295</v>
      </c>
      <c r="B59" t="s">
        <v>178</v>
      </c>
      <c r="C59" t="s">
        <v>179</v>
      </c>
      <c r="D59" t="s">
        <v>170</v>
      </c>
      <c r="E59" t="s">
        <v>173</v>
      </c>
      <c r="F59" t="s">
        <v>87</v>
      </c>
      <c r="G59" t="s">
        <v>57</v>
      </c>
      <c r="H59" s="19" t="s">
        <v>60</v>
      </c>
      <c r="I59">
        <f>YEAR(A59)</f>
        <v>2026</v>
      </c>
      <c r="J59" t="str">
        <f>_xlfn.CONCAT(TEXT(A59,"mmmm")," ", TEXT(A59,"YYYY"))</f>
        <v>September 2026</v>
      </c>
      <c r="K59" s="19">
        <v>45930</v>
      </c>
      <c r="L59" s="19" t="s">
        <v>58</v>
      </c>
      <c r="M59" s="19"/>
    </row>
    <row r="60" spans="1:13" hidden="1">
      <c r="A60" s="19">
        <v>46295</v>
      </c>
      <c r="B60" t="s">
        <v>180</v>
      </c>
      <c r="C60" t="s">
        <v>181</v>
      </c>
      <c r="D60" t="s">
        <v>170</v>
      </c>
      <c r="E60" t="s">
        <v>173</v>
      </c>
      <c r="F60" t="s">
        <v>87</v>
      </c>
      <c r="G60" t="s">
        <v>57</v>
      </c>
      <c r="H60" s="19" t="s">
        <v>60</v>
      </c>
      <c r="I60">
        <f>YEAR(A60)</f>
        <v>2026</v>
      </c>
      <c r="J60" t="str">
        <f>_xlfn.CONCAT(TEXT(A60,"mmmm")," ", TEXT(A60,"YYYY"))</f>
        <v>September 2026</v>
      </c>
      <c r="K60" s="19">
        <v>45930</v>
      </c>
      <c r="L60" s="19" t="s">
        <v>58</v>
      </c>
      <c r="M60" s="19"/>
    </row>
    <row r="61" spans="1:13" hidden="1">
      <c r="A61" s="19">
        <v>46295</v>
      </c>
      <c r="B61" t="s">
        <v>182</v>
      </c>
      <c r="C61" t="s">
        <v>183</v>
      </c>
      <c r="D61" t="s">
        <v>170</v>
      </c>
      <c r="E61" t="s">
        <v>173</v>
      </c>
      <c r="F61" t="s">
        <v>87</v>
      </c>
      <c r="G61" t="s">
        <v>57</v>
      </c>
      <c r="H61" s="19" t="s">
        <v>60</v>
      </c>
      <c r="I61">
        <f>YEAR(A61)</f>
        <v>2026</v>
      </c>
      <c r="J61" t="str">
        <f>_xlfn.CONCAT(TEXT(A61,"mmmm")," ", TEXT(A61,"YYYY"))</f>
        <v>September 2026</v>
      </c>
      <c r="K61" s="19">
        <v>45930</v>
      </c>
      <c r="L61" s="19" t="s">
        <v>58</v>
      </c>
      <c r="M61" s="19"/>
    </row>
    <row r="62" spans="1:13" hidden="1">
      <c r="A62" s="19">
        <v>46295</v>
      </c>
      <c r="B62" t="s">
        <v>184</v>
      </c>
      <c r="C62" t="s">
        <v>185</v>
      </c>
      <c r="D62" t="s">
        <v>170</v>
      </c>
      <c r="E62" t="s">
        <v>173</v>
      </c>
      <c r="F62" t="s">
        <v>87</v>
      </c>
      <c r="G62" t="s">
        <v>57</v>
      </c>
      <c r="H62" s="19" t="s">
        <v>60</v>
      </c>
      <c r="I62">
        <f>YEAR(A62)</f>
        <v>2026</v>
      </c>
      <c r="J62" t="str">
        <f>_xlfn.CONCAT(TEXT(A62,"mmmm")," ", TEXT(A62,"YYYY"))</f>
        <v>September 2026</v>
      </c>
      <c r="K62" s="19">
        <v>45930</v>
      </c>
      <c r="L62" s="19" t="s">
        <v>58</v>
      </c>
      <c r="M62" s="19"/>
    </row>
    <row r="63" spans="1:13" hidden="1">
      <c r="A63" s="19">
        <v>46264</v>
      </c>
      <c r="B63" t="s">
        <v>186</v>
      </c>
      <c r="C63" t="s">
        <v>187</v>
      </c>
      <c r="D63" t="s">
        <v>170</v>
      </c>
      <c r="E63" t="s">
        <v>188</v>
      </c>
      <c r="F63" t="s">
        <v>87</v>
      </c>
      <c r="G63" t="s">
        <v>57</v>
      </c>
      <c r="H63" s="19" t="s">
        <v>60</v>
      </c>
      <c r="I63">
        <f>YEAR(A63)</f>
        <v>2026</v>
      </c>
      <c r="J63" t="str">
        <f>_xlfn.CONCAT(TEXT(A63,"mmmm")," ", TEXT(A63,"YYYY"))</f>
        <v>August 2026</v>
      </c>
      <c r="K63" s="19">
        <v>45898</v>
      </c>
      <c r="L63" t="s">
        <v>189</v>
      </c>
      <c r="M63" s="19"/>
    </row>
    <row r="64" spans="1:13" hidden="1">
      <c r="A64" s="19">
        <v>46264</v>
      </c>
      <c r="B64" t="s">
        <v>190</v>
      </c>
      <c r="C64" t="s">
        <v>191</v>
      </c>
      <c r="D64" t="s">
        <v>170</v>
      </c>
      <c r="E64" t="s">
        <v>188</v>
      </c>
      <c r="F64" t="s">
        <v>87</v>
      </c>
      <c r="G64" t="s">
        <v>57</v>
      </c>
      <c r="H64" s="19" t="s">
        <v>60</v>
      </c>
      <c r="I64">
        <f>YEAR(A64)</f>
        <v>2026</v>
      </c>
      <c r="J64" t="str">
        <f>_xlfn.CONCAT(TEXT(A64,"mmmm")," ", TEXT(A64,"YYYY"))</f>
        <v>August 2026</v>
      </c>
      <c r="K64" s="19">
        <v>45898</v>
      </c>
      <c r="L64" t="s">
        <v>189</v>
      </c>
      <c r="M64" s="19"/>
    </row>
    <row r="65" spans="1:13" hidden="1">
      <c r="A65" s="19">
        <v>46264</v>
      </c>
      <c r="B65" t="s">
        <v>192</v>
      </c>
      <c r="C65" t="s">
        <v>193</v>
      </c>
      <c r="D65" t="s">
        <v>170</v>
      </c>
      <c r="E65" t="s">
        <v>188</v>
      </c>
      <c r="F65" t="s">
        <v>87</v>
      </c>
      <c r="G65" t="s">
        <v>57</v>
      </c>
      <c r="H65" s="19" t="s">
        <v>60</v>
      </c>
      <c r="I65">
        <f>YEAR(A65)</f>
        <v>2026</v>
      </c>
      <c r="J65" t="str">
        <f>_xlfn.CONCAT(TEXT(A65,"mmmm")," ", TEXT(A65,"YYYY"))</f>
        <v>August 2026</v>
      </c>
      <c r="K65" s="19">
        <v>45898</v>
      </c>
      <c r="L65" s="19" t="s">
        <v>58</v>
      </c>
      <c r="M65" s="19"/>
    </row>
    <row r="66" spans="1:13" hidden="1">
      <c r="A66" s="19">
        <v>46171</v>
      </c>
      <c r="B66" t="s">
        <v>194</v>
      </c>
      <c r="C66" t="s">
        <v>195</v>
      </c>
      <c r="D66" t="s">
        <v>170</v>
      </c>
      <c r="E66" t="s">
        <v>188</v>
      </c>
      <c r="F66" t="s">
        <v>87</v>
      </c>
      <c r="G66" t="s">
        <v>57</v>
      </c>
      <c r="H66" s="19" t="s">
        <v>60</v>
      </c>
      <c r="I66">
        <f>YEAR(A66)</f>
        <v>2026</v>
      </c>
      <c r="J66" t="str">
        <f>_xlfn.CONCAT(TEXT(A66,"mmmm")," ", TEXT(A66,"YYYY"))</f>
        <v>May 2026</v>
      </c>
      <c r="K66" s="19">
        <v>45869</v>
      </c>
      <c r="L66" t="s">
        <v>59</v>
      </c>
      <c r="M66" s="19"/>
    </row>
    <row r="67" spans="1:13" hidden="1">
      <c r="A67" s="19">
        <v>46295</v>
      </c>
      <c r="B67" t="s">
        <v>196</v>
      </c>
      <c r="C67" t="s">
        <v>197</v>
      </c>
      <c r="D67" t="s">
        <v>170</v>
      </c>
      <c r="E67" t="s">
        <v>173</v>
      </c>
      <c r="F67" t="s">
        <v>87</v>
      </c>
      <c r="G67" t="s">
        <v>57</v>
      </c>
      <c r="H67" s="19" t="s">
        <v>60</v>
      </c>
      <c r="I67">
        <f>YEAR(A67)</f>
        <v>2026</v>
      </c>
      <c r="J67" t="str">
        <f>_xlfn.CONCAT(TEXT(A67,"mmmm")," ", TEXT(A67,"YYYY"))</f>
        <v>September 2026</v>
      </c>
      <c r="K67" s="19">
        <v>45930</v>
      </c>
      <c r="L67" s="19" t="s">
        <v>58</v>
      </c>
      <c r="M67" s="19"/>
    </row>
    <row r="68" spans="1:13" hidden="1">
      <c r="A68" s="19">
        <v>46295</v>
      </c>
      <c r="B68" t="s">
        <v>198</v>
      </c>
      <c r="C68" t="s">
        <v>199</v>
      </c>
      <c r="D68" t="s">
        <v>170</v>
      </c>
      <c r="E68" t="s">
        <v>173</v>
      </c>
      <c r="F68" t="s">
        <v>87</v>
      </c>
      <c r="G68" t="s">
        <v>57</v>
      </c>
      <c r="H68" s="19" t="s">
        <v>60</v>
      </c>
      <c r="I68">
        <f>YEAR(A68)</f>
        <v>2026</v>
      </c>
      <c r="J68" t="str">
        <f>_xlfn.CONCAT(TEXT(A68,"mmmm")," ", TEXT(A68,"YYYY"))</f>
        <v>September 2026</v>
      </c>
      <c r="K68" s="19">
        <v>45930</v>
      </c>
      <c r="L68" s="19" t="s">
        <v>58</v>
      </c>
      <c r="M68" s="19"/>
    </row>
    <row r="69" spans="1:13" hidden="1">
      <c r="A69" s="19">
        <v>46354</v>
      </c>
      <c r="B69" t="s">
        <v>200</v>
      </c>
      <c r="C69" t="s">
        <v>201</v>
      </c>
      <c r="D69" t="s">
        <v>202</v>
      </c>
      <c r="E69" t="s">
        <v>203</v>
      </c>
      <c r="F69" t="s">
        <v>87</v>
      </c>
      <c r="G69" t="s">
        <v>57</v>
      </c>
      <c r="H69" s="19" t="s">
        <v>58</v>
      </c>
      <c r="I69">
        <f>YEAR(A69)</f>
        <v>2026</v>
      </c>
      <c r="J69" t="str">
        <f>_xlfn.CONCAT(TEXT(A69,"mmmm")," ", TEXT(A69,"YYYY"))</f>
        <v>November 2026</v>
      </c>
      <c r="K69" s="61">
        <v>45989</v>
      </c>
      <c r="L69" t="s">
        <v>59</v>
      </c>
      <c r="M69" s="19"/>
    </row>
    <row r="70" spans="1:13" hidden="1">
      <c r="A70" s="19">
        <v>46354</v>
      </c>
      <c r="B70" t="s">
        <v>204</v>
      </c>
      <c r="C70" t="s">
        <v>205</v>
      </c>
      <c r="D70" t="s">
        <v>202</v>
      </c>
      <c r="E70" t="s">
        <v>56</v>
      </c>
      <c r="F70" t="s">
        <v>38</v>
      </c>
      <c r="G70" t="s">
        <v>57</v>
      </c>
      <c r="H70" s="19" t="s">
        <v>58</v>
      </c>
      <c r="I70">
        <f>YEAR(A70)</f>
        <v>2026</v>
      </c>
      <c r="J70" t="str">
        <f>_xlfn.CONCAT(TEXT(A70,"mmmm")," ", TEXT(A70,"YYYY"))</f>
        <v>November 2026</v>
      </c>
      <c r="K70" s="19">
        <v>46008</v>
      </c>
      <c r="L70" t="s">
        <v>59</v>
      </c>
      <c r="M70" s="69"/>
    </row>
    <row r="71" spans="1:13" hidden="1">
      <c r="A71" s="19">
        <v>46423</v>
      </c>
      <c r="B71" t="s">
        <v>204</v>
      </c>
      <c r="C71" t="s">
        <v>205</v>
      </c>
      <c r="D71" t="s">
        <v>202</v>
      </c>
      <c r="E71" t="s">
        <v>56</v>
      </c>
      <c r="F71" t="s">
        <v>38</v>
      </c>
      <c r="G71" t="s">
        <v>57</v>
      </c>
      <c r="H71" s="19" t="s">
        <v>60</v>
      </c>
      <c r="I71">
        <f>YEAR(A71)</f>
        <v>2027</v>
      </c>
      <c r="J71" t="str">
        <f>_xlfn.CONCAT(TEXT(A71,"mmmm")," ", TEXT(A71,"YYYY"))</f>
        <v>February 2027</v>
      </c>
      <c r="K71" s="19">
        <v>46059</v>
      </c>
      <c r="L71" t="s">
        <v>58</v>
      </c>
      <c r="M71" s="19"/>
    </row>
    <row r="72" spans="1:13" hidden="1">
      <c r="A72" s="19">
        <v>46354</v>
      </c>
      <c r="B72" t="s">
        <v>206</v>
      </c>
      <c r="C72" s="8" t="s">
        <v>207</v>
      </c>
      <c r="D72" t="s">
        <v>202</v>
      </c>
      <c r="E72" t="s">
        <v>208</v>
      </c>
      <c r="F72" t="s">
        <v>87</v>
      </c>
      <c r="G72" t="s">
        <v>57</v>
      </c>
      <c r="H72" s="19" t="s">
        <v>58</v>
      </c>
      <c r="I72">
        <f>YEAR(A72)</f>
        <v>2026</v>
      </c>
      <c r="J72" t="str">
        <f>_xlfn.CONCAT(TEXT(A72,"mmmm")," ", TEXT(A72,"YYYY"))</f>
        <v>November 2026</v>
      </c>
      <c r="K72" s="19">
        <v>46008</v>
      </c>
      <c r="L72" t="s">
        <v>59</v>
      </c>
      <c r="M72" s="69"/>
    </row>
    <row r="73" spans="1:13" hidden="1">
      <c r="A73" s="19">
        <v>46326</v>
      </c>
      <c r="B73" t="s">
        <v>209</v>
      </c>
      <c r="C73" t="s">
        <v>210</v>
      </c>
      <c r="D73" t="s">
        <v>202</v>
      </c>
      <c r="E73" t="s">
        <v>211</v>
      </c>
      <c r="F73" t="s">
        <v>87</v>
      </c>
      <c r="G73" t="s">
        <v>57</v>
      </c>
      <c r="H73" s="19" t="s">
        <v>58</v>
      </c>
      <c r="I73">
        <f>YEAR(A73)</f>
        <v>2026</v>
      </c>
      <c r="J73" t="str">
        <f>_xlfn.CONCAT(TEXT(A73,"mmmm")," ", TEXT(A73,"YYYY"))</f>
        <v>October 2026</v>
      </c>
      <c r="K73" s="19">
        <v>45961</v>
      </c>
      <c r="L73" t="s">
        <v>59</v>
      </c>
      <c r="M73" s="19"/>
    </row>
    <row r="74" spans="1:13" hidden="1">
      <c r="A74" s="19">
        <v>46142</v>
      </c>
      <c r="B74" t="s">
        <v>212</v>
      </c>
      <c r="C74" t="s">
        <v>213</v>
      </c>
      <c r="D74" t="s">
        <v>202</v>
      </c>
      <c r="E74" t="s">
        <v>40</v>
      </c>
      <c r="F74" t="s">
        <v>87</v>
      </c>
      <c r="G74" t="s">
        <v>57</v>
      </c>
      <c r="H74" s="19" t="s">
        <v>60</v>
      </c>
      <c r="I74">
        <f>YEAR(A74)</f>
        <v>2026</v>
      </c>
      <c r="J74" t="str">
        <f>_xlfn.CONCAT(TEXT(A74,"mmmm")," ", TEXT(A74,"YYYY"))</f>
        <v>April 2026</v>
      </c>
      <c r="K74" s="19">
        <v>45777</v>
      </c>
      <c r="L74" s="19" t="s">
        <v>214</v>
      </c>
      <c r="M74" s="19"/>
    </row>
    <row r="75" spans="1:13" hidden="1">
      <c r="A75" s="19">
        <v>46354</v>
      </c>
      <c r="B75" t="s">
        <v>215</v>
      </c>
      <c r="C75" t="s">
        <v>216</v>
      </c>
      <c r="D75" t="s">
        <v>202</v>
      </c>
      <c r="E75" t="s">
        <v>56</v>
      </c>
      <c r="F75" t="s">
        <v>38</v>
      </c>
      <c r="G75" t="s">
        <v>57</v>
      </c>
      <c r="H75" s="19" t="s">
        <v>58</v>
      </c>
      <c r="I75">
        <f>YEAR(A75)</f>
        <v>2026</v>
      </c>
      <c r="J75" t="str">
        <f>_xlfn.CONCAT(TEXT(A75,"mmmm")," ", TEXT(A75,"YYYY"))</f>
        <v>November 2026</v>
      </c>
      <c r="K75" s="61">
        <v>45989</v>
      </c>
      <c r="L75" t="s">
        <v>59</v>
      </c>
      <c r="M75" s="19"/>
    </row>
    <row r="76" spans="1:13" hidden="1">
      <c r="A76" s="19">
        <v>46423</v>
      </c>
      <c r="B76" t="s">
        <v>215</v>
      </c>
      <c r="C76" t="s">
        <v>216</v>
      </c>
      <c r="D76" t="s">
        <v>202</v>
      </c>
      <c r="E76" t="s">
        <v>56</v>
      </c>
      <c r="F76" t="s">
        <v>38</v>
      </c>
      <c r="G76" t="s">
        <v>57</v>
      </c>
      <c r="H76" s="19" t="s">
        <v>60</v>
      </c>
      <c r="I76">
        <f>YEAR(A76)</f>
        <v>2027</v>
      </c>
      <c r="J76" t="str">
        <f>_xlfn.CONCAT(TEXT(A76,"mmmm")," ", TEXT(A76,"YYYY"))</f>
        <v>February 2027</v>
      </c>
      <c r="K76" s="19">
        <v>46059</v>
      </c>
      <c r="L76" t="s">
        <v>58</v>
      </c>
      <c r="M76" s="19"/>
    </row>
    <row r="77" spans="1:13" hidden="1">
      <c r="A77" s="19">
        <v>46326</v>
      </c>
      <c r="B77" t="s">
        <v>217</v>
      </c>
      <c r="C77" t="s">
        <v>218</v>
      </c>
      <c r="D77" t="s">
        <v>202</v>
      </c>
      <c r="E77" t="s">
        <v>219</v>
      </c>
      <c r="F77" t="s">
        <v>87</v>
      </c>
      <c r="G77" t="s">
        <v>57</v>
      </c>
      <c r="H77" s="19" t="s">
        <v>58</v>
      </c>
      <c r="I77">
        <f>YEAR(A77)</f>
        <v>2026</v>
      </c>
      <c r="J77" t="str">
        <f>_xlfn.CONCAT(TEXT(A77,"mmmm")," ", TEXT(A77,"YYYY"))</f>
        <v>October 2026</v>
      </c>
      <c r="K77" s="19">
        <v>45961</v>
      </c>
      <c r="L77" t="s">
        <v>59</v>
      </c>
      <c r="M77" s="19"/>
    </row>
    <row r="78" spans="1:13" hidden="1">
      <c r="A78" s="19">
        <v>46354</v>
      </c>
      <c r="B78" t="s">
        <v>220</v>
      </c>
      <c r="C78" t="s">
        <v>221</v>
      </c>
      <c r="D78" t="s">
        <v>202</v>
      </c>
      <c r="E78" t="s">
        <v>222</v>
      </c>
      <c r="F78" t="s">
        <v>87</v>
      </c>
      <c r="G78" t="s">
        <v>57</v>
      </c>
      <c r="H78" s="19" t="s">
        <v>58</v>
      </c>
      <c r="I78">
        <f>YEAR(A78)</f>
        <v>2026</v>
      </c>
      <c r="J78" t="str">
        <f>_xlfn.CONCAT(TEXT(A78,"mmmm")," ", TEXT(A78,"YYYY"))</f>
        <v>November 2026</v>
      </c>
      <c r="K78" s="61">
        <v>45989</v>
      </c>
      <c r="L78" t="s">
        <v>59</v>
      </c>
      <c r="M78" s="19"/>
    </row>
    <row r="79" spans="1:13" hidden="1">
      <c r="A79" s="19">
        <v>46354</v>
      </c>
      <c r="B79" t="s">
        <v>223</v>
      </c>
      <c r="C79" t="s">
        <v>224</v>
      </c>
      <c r="D79" t="s">
        <v>202</v>
      </c>
      <c r="E79" t="s">
        <v>203</v>
      </c>
      <c r="F79" t="s">
        <v>87</v>
      </c>
      <c r="G79" t="s">
        <v>57</v>
      </c>
      <c r="H79" s="19" t="s">
        <v>58</v>
      </c>
      <c r="I79">
        <f>YEAR(A79)</f>
        <v>2026</v>
      </c>
      <c r="J79" t="str">
        <f>_xlfn.CONCAT(TEXT(A79,"mmmm")," ", TEXT(A79,"YYYY"))</f>
        <v>November 2026</v>
      </c>
      <c r="K79" s="61">
        <v>45989</v>
      </c>
      <c r="L79" t="s">
        <v>59</v>
      </c>
      <c r="M79" s="19"/>
    </row>
    <row r="80" spans="1:13" hidden="1">
      <c r="A80" s="19">
        <v>46354</v>
      </c>
      <c r="B80" t="s">
        <v>225</v>
      </c>
      <c r="C80" t="s">
        <v>226</v>
      </c>
      <c r="D80" t="s">
        <v>202</v>
      </c>
      <c r="E80" t="s">
        <v>203</v>
      </c>
      <c r="F80" t="s">
        <v>87</v>
      </c>
      <c r="G80" t="s">
        <v>57</v>
      </c>
      <c r="H80" s="19" t="s">
        <v>58</v>
      </c>
      <c r="I80">
        <f>YEAR(A80)</f>
        <v>2026</v>
      </c>
      <c r="J80" t="str">
        <f>_xlfn.CONCAT(TEXT(A80,"mmmm")," ", TEXT(A80,"YYYY"))</f>
        <v>November 2026</v>
      </c>
      <c r="K80" s="61">
        <v>45989</v>
      </c>
      <c r="L80" t="s">
        <v>59</v>
      </c>
      <c r="M80" s="19"/>
    </row>
    <row r="81" spans="1:13" hidden="1">
      <c r="A81" s="61">
        <v>46142</v>
      </c>
      <c r="B81" t="s">
        <v>227</v>
      </c>
      <c r="C81" t="s">
        <v>228</v>
      </c>
      <c r="D81" t="s">
        <v>202</v>
      </c>
      <c r="E81" t="s">
        <v>229</v>
      </c>
      <c r="F81" t="s">
        <v>38</v>
      </c>
      <c r="G81" t="s">
        <v>57</v>
      </c>
      <c r="H81" s="19" t="s">
        <v>58</v>
      </c>
      <c r="I81">
        <f>YEAR(A81)</f>
        <v>2026</v>
      </c>
      <c r="J81" t="str">
        <f>_xlfn.CONCAT(TEXT(A81,"mmmm")," ", TEXT(A81,"YYYY"))</f>
        <v>April 2026</v>
      </c>
      <c r="K81" s="61">
        <v>45777</v>
      </c>
      <c r="L81" t="s">
        <v>108</v>
      </c>
      <c r="M81" s="19"/>
    </row>
    <row r="82" spans="1:13" hidden="1">
      <c r="A82" s="19">
        <v>46171</v>
      </c>
      <c r="B82" t="s">
        <v>230</v>
      </c>
      <c r="C82" t="s">
        <v>231</v>
      </c>
      <c r="D82" t="s">
        <v>202</v>
      </c>
      <c r="E82" t="s">
        <v>232</v>
      </c>
      <c r="F82" t="s">
        <v>87</v>
      </c>
      <c r="G82" t="s">
        <v>57</v>
      </c>
      <c r="H82" s="19" t="s">
        <v>60</v>
      </c>
      <c r="I82">
        <f>YEAR(A82)</f>
        <v>2026</v>
      </c>
      <c r="J82" t="str">
        <f>_xlfn.CONCAT(TEXT(A82,"mmmm")," ", TEXT(A82,"YYYY"))</f>
        <v>May 2026</v>
      </c>
      <c r="K82" s="19">
        <v>45807</v>
      </c>
      <c r="L82" s="19" t="s">
        <v>233</v>
      </c>
      <c r="M82" s="19"/>
    </row>
    <row r="83" spans="1:13" hidden="1">
      <c r="A83" s="19">
        <v>46171</v>
      </c>
      <c r="B83" t="s">
        <v>234</v>
      </c>
      <c r="C83" t="s">
        <v>235</v>
      </c>
      <c r="D83" t="s">
        <v>202</v>
      </c>
      <c r="E83" t="s">
        <v>232</v>
      </c>
      <c r="F83" t="s">
        <v>87</v>
      </c>
      <c r="G83" t="s">
        <v>57</v>
      </c>
      <c r="H83" s="19" t="s">
        <v>60</v>
      </c>
      <c r="I83">
        <f>YEAR(A83)</f>
        <v>2026</v>
      </c>
      <c r="J83" t="str">
        <f>_xlfn.CONCAT(TEXT(A83,"mmmm")," ", TEXT(A83,"YYYY"))</f>
        <v>May 2026</v>
      </c>
      <c r="K83" s="19">
        <v>45807</v>
      </c>
      <c r="L83" s="19" t="s">
        <v>233</v>
      </c>
      <c r="M83" s="19"/>
    </row>
    <row r="84" spans="1:13" hidden="1">
      <c r="A84" s="19">
        <v>46354</v>
      </c>
      <c r="B84" t="s">
        <v>236</v>
      </c>
      <c r="C84" t="s">
        <v>237</v>
      </c>
      <c r="D84" t="s">
        <v>32</v>
      </c>
      <c r="E84" t="s">
        <v>56</v>
      </c>
      <c r="F84" t="s">
        <v>38</v>
      </c>
      <c r="G84" t="s">
        <v>57</v>
      </c>
      <c r="H84" s="19" t="s">
        <v>58</v>
      </c>
      <c r="I84">
        <f>YEAR(A84)</f>
        <v>2026</v>
      </c>
      <c r="J84" t="str">
        <f>_xlfn.CONCAT(TEXT(A84,"mmmm")," ", TEXT(A84,"YYYY"))</f>
        <v>November 2026</v>
      </c>
      <c r="K84" s="61">
        <v>45989</v>
      </c>
      <c r="L84" t="s">
        <v>59</v>
      </c>
      <c r="M84" s="19"/>
    </row>
    <row r="85" spans="1:13" hidden="1">
      <c r="A85" s="19">
        <v>46423</v>
      </c>
      <c r="B85" t="s">
        <v>236</v>
      </c>
      <c r="C85" t="s">
        <v>237</v>
      </c>
      <c r="D85" t="s">
        <v>32</v>
      </c>
      <c r="E85" t="s">
        <v>56</v>
      </c>
      <c r="F85" t="s">
        <v>38</v>
      </c>
      <c r="G85" t="s">
        <v>57</v>
      </c>
      <c r="H85" s="19" t="s">
        <v>60</v>
      </c>
      <c r="I85">
        <f>YEAR(A85)</f>
        <v>2027</v>
      </c>
      <c r="J85" t="str">
        <f>_xlfn.CONCAT(TEXT(A85,"mmmm")," ", TEXT(A85,"YYYY"))</f>
        <v>February 2027</v>
      </c>
      <c r="K85" s="19">
        <v>46059</v>
      </c>
      <c r="L85" t="s">
        <v>58</v>
      </c>
      <c r="M85" s="19"/>
    </row>
    <row r="86" spans="1:13" hidden="1">
      <c r="A86" s="19">
        <v>46354</v>
      </c>
      <c r="B86" t="s">
        <v>238</v>
      </c>
      <c r="C86" t="s">
        <v>239</v>
      </c>
      <c r="D86" t="s">
        <v>32</v>
      </c>
      <c r="E86" t="s">
        <v>56</v>
      </c>
      <c r="F86" t="s">
        <v>38</v>
      </c>
      <c r="G86" t="s">
        <v>57</v>
      </c>
      <c r="H86" s="19" t="s">
        <v>58</v>
      </c>
      <c r="I86">
        <f>YEAR(A86)</f>
        <v>2026</v>
      </c>
      <c r="J86" t="str">
        <f>_xlfn.CONCAT(TEXT(A86,"mmmm")," ", TEXT(A86,"YYYY"))</f>
        <v>November 2026</v>
      </c>
      <c r="K86" s="61">
        <v>45989</v>
      </c>
      <c r="L86" t="s">
        <v>59</v>
      </c>
      <c r="M86" s="19"/>
    </row>
    <row r="87" spans="1:13" hidden="1">
      <c r="A87" s="19">
        <v>46423</v>
      </c>
      <c r="B87" t="s">
        <v>238</v>
      </c>
      <c r="C87" t="s">
        <v>239</v>
      </c>
      <c r="D87" t="s">
        <v>32</v>
      </c>
      <c r="E87" t="s">
        <v>56</v>
      </c>
      <c r="F87" t="s">
        <v>38</v>
      </c>
      <c r="G87" t="s">
        <v>57</v>
      </c>
      <c r="H87" s="19" t="s">
        <v>60</v>
      </c>
      <c r="I87">
        <f>YEAR(A87)</f>
        <v>2027</v>
      </c>
      <c r="J87" t="str">
        <f>_xlfn.CONCAT(TEXT(A87,"mmmm")," ", TEXT(A87,"YYYY"))</f>
        <v>February 2027</v>
      </c>
      <c r="K87" s="19">
        <v>46059</v>
      </c>
      <c r="L87" t="s">
        <v>58</v>
      </c>
      <c r="M87" s="19"/>
    </row>
    <row r="88" spans="1:13" hidden="1">
      <c r="A88" s="19">
        <v>46354</v>
      </c>
      <c r="B88" t="s">
        <v>240</v>
      </c>
      <c r="C88" t="s">
        <v>241</v>
      </c>
      <c r="D88" t="s">
        <v>32</v>
      </c>
      <c r="E88" t="s">
        <v>56</v>
      </c>
      <c r="F88" t="s">
        <v>38</v>
      </c>
      <c r="G88" t="s">
        <v>57</v>
      </c>
      <c r="H88" s="19" t="s">
        <v>58</v>
      </c>
      <c r="I88">
        <f>YEAR(A88)</f>
        <v>2026</v>
      </c>
      <c r="J88" t="str">
        <f>_xlfn.CONCAT(TEXT(A88,"mmmm")," ", TEXT(A88,"YYYY"))</f>
        <v>November 2026</v>
      </c>
      <c r="K88" s="61">
        <v>45989</v>
      </c>
      <c r="L88" t="s">
        <v>59</v>
      </c>
      <c r="M88" s="19"/>
    </row>
    <row r="89" spans="1:13" hidden="1">
      <c r="A89" s="19">
        <v>46423</v>
      </c>
      <c r="B89" t="s">
        <v>240</v>
      </c>
      <c r="C89" t="s">
        <v>241</v>
      </c>
      <c r="D89" t="s">
        <v>32</v>
      </c>
      <c r="E89" t="s">
        <v>56</v>
      </c>
      <c r="F89" t="s">
        <v>38</v>
      </c>
      <c r="G89" t="s">
        <v>57</v>
      </c>
      <c r="H89" s="19" t="s">
        <v>60</v>
      </c>
      <c r="I89">
        <f>YEAR(A89)</f>
        <v>2027</v>
      </c>
      <c r="J89" t="str">
        <f>_xlfn.CONCAT(TEXT(A89,"mmmm")," ", TEXT(A89,"YYYY"))</f>
        <v>February 2027</v>
      </c>
      <c r="K89" s="19">
        <v>46059</v>
      </c>
      <c r="L89" t="s">
        <v>58</v>
      </c>
      <c r="M89" s="19"/>
    </row>
    <row r="90" spans="1:13" hidden="1">
      <c r="A90" s="19">
        <v>46171</v>
      </c>
      <c r="B90" t="s">
        <v>242</v>
      </c>
      <c r="C90" t="s">
        <v>243</v>
      </c>
      <c r="D90" t="s">
        <v>32</v>
      </c>
      <c r="E90" t="s">
        <v>244</v>
      </c>
      <c r="F90" t="s">
        <v>87</v>
      </c>
      <c r="G90" t="s">
        <v>57</v>
      </c>
      <c r="H90" s="19" t="s">
        <v>58</v>
      </c>
      <c r="I90">
        <f>YEAR(A90)</f>
        <v>2026</v>
      </c>
      <c r="J90" t="str">
        <f>_xlfn.CONCAT(TEXT(A90,"mmmm")," ", TEXT(A90,"YYYY"))</f>
        <v>May 2026</v>
      </c>
      <c r="K90" s="19">
        <v>45807</v>
      </c>
      <c r="L90" t="s">
        <v>58</v>
      </c>
      <c r="M90" s="19"/>
    </row>
    <row r="91" spans="1:13" hidden="1">
      <c r="A91" s="19">
        <v>46354</v>
      </c>
      <c r="B91" t="s">
        <v>245</v>
      </c>
      <c r="C91" t="s">
        <v>246</v>
      </c>
      <c r="D91" t="s">
        <v>32</v>
      </c>
      <c r="E91" t="s">
        <v>247</v>
      </c>
      <c r="F91" t="s">
        <v>38</v>
      </c>
      <c r="G91" t="s">
        <v>57</v>
      </c>
      <c r="H91" s="19" t="s">
        <v>58</v>
      </c>
      <c r="I91">
        <f>YEAR(A91)</f>
        <v>2026</v>
      </c>
      <c r="J91" t="str">
        <f>_xlfn.CONCAT(TEXT(A91,"mmmm")," ", TEXT(A91,"YYYY"))</f>
        <v>November 2026</v>
      </c>
      <c r="K91" s="61">
        <v>45989</v>
      </c>
      <c r="L91" t="s">
        <v>59</v>
      </c>
      <c r="M91" s="19"/>
    </row>
    <row r="92" spans="1:13" hidden="1">
      <c r="A92" s="19">
        <v>46423</v>
      </c>
      <c r="B92" t="s">
        <v>245</v>
      </c>
      <c r="C92" t="s">
        <v>246</v>
      </c>
      <c r="D92" t="s">
        <v>32</v>
      </c>
      <c r="E92" t="s">
        <v>247</v>
      </c>
      <c r="F92" t="s">
        <v>38</v>
      </c>
      <c r="G92" t="s">
        <v>57</v>
      </c>
      <c r="H92" s="19" t="s">
        <v>60</v>
      </c>
      <c r="I92">
        <v>2025</v>
      </c>
      <c r="J92" t="s">
        <v>248</v>
      </c>
      <c r="K92" s="19">
        <v>46059</v>
      </c>
      <c r="L92" t="s">
        <v>58</v>
      </c>
      <c r="M92" s="19"/>
    </row>
    <row r="93" spans="1:13" hidden="1">
      <c r="A93" s="19">
        <v>46234</v>
      </c>
      <c r="B93" t="s">
        <v>249</v>
      </c>
      <c r="C93" s="8" t="s">
        <v>250</v>
      </c>
      <c r="D93" t="s">
        <v>32</v>
      </c>
      <c r="E93" t="s">
        <v>247</v>
      </c>
      <c r="F93" t="s">
        <v>87</v>
      </c>
      <c r="G93" t="s">
        <v>57</v>
      </c>
      <c r="H93" s="19" t="s">
        <v>251</v>
      </c>
      <c r="I93">
        <f>YEAR(A93)</f>
        <v>2026</v>
      </c>
      <c r="J93" t="str">
        <f>_xlfn.CONCAT(TEXT(A93,"mmmm")," ", TEXT(A93,"YYYY"))</f>
        <v>July 2026</v>
      </c>
      <c r="K93" s="19">
        <v>45869</v>
      </c>
      <c r="L93" t="s">
        <v>252</v>
      </c>
      <c r="M93" s="19"/>
    </row>
    <row r="94" spans="1:13" hidden="1">
      <c r="A94" s="19">
        <v>46234</v>
      </c>
      <c r="B94" t="s">
        <v>253</v>
      </c>
      <c r="C94" t="s">
        <v>254</v>
      </c>
      <c r="D94" t="s">
        <v>32</v>
      </c>
      <c r="E94" t="s">
        <v>247</v>
      </c>
      <c r="F94" t="s">
        <v>87</v>
      </c>
      <c r="G94" t="s">
        <v>57</v>
      </c>
      <c r="H94" s="19" t="s">
        <v>251</v>
      </c>
      <c r="I94">
        <f>YEAR(A94)</f>
        <v>2026</v>
      </c>
      <c r="J94" t="str">
        <f>_xlfn.CONCAT(TEXT(A94,"mmmm")," ", TEXT(A94,"YYYY"))</f>
        <v>July 2026</v>
      </c>
      <c r="K94" s="19">
        <v>45869</v>
      </c>
      <c r="L94" t="s">
        <v>252</v>
      </c>
      <c r="M94" s="19"/>
    </row>
    <row r="95" spans="1:13" hidden="1">
      <c r="A95" s="19">
        <v>46234</v>
      </c>
      <c r="B95" t="s">
        <v>255</v>
      </c>
      <c r="C95" t="s">
        <v>256</v>
      </c>
      <c r="D95" t="s">
        <v>32</v>
      </c>
      <c r="E95" t="s">
        <v>247</v>
      </c>
      <c r="F95" t="s">
        <v>87</v>
      </c>
      <c r="G95" t="s">
        <v>57</v>
      </c>
      <c r="H95" s="19" t="s">
        <v>251</v>
      </c>
      <c r="I95">
        <f>YEAR(A95)</f>
        <v>2026</v>
      </c>
      <c r="J95" t="str">
        <f>_xlfn.CONCAT(TEXT(A95,"mmmm")," ", TEXT(A95,"YYYY"))</f>
        <v>July 2026</v>
      </c>
      <c r="K95" s="19">
        <v>45869</v>
      </c>
      <c r="L95" t="s">
        <v>252</v>
      </c>
      <c r="M95" s="19"/>
    </row>
    <row r="96" spans="1:13" hidden="1">
      <c r="A96" s="19">
        <v>46234</v>
      </c>
      <c r="B96" t="s">
        <v>257</v>
      </c>
      <c r="C96" t="s">
        <v>258</v>
      </c>
      <c r="D96" t="s">
        <v>32</v>
      </c>
      <c r="E96" t="s">
        <v>247</v>
      </c>
      <c r="F96" t="s">
        <v>87</v>
      </c>
      <c r="G96" t="s">
        <v>57</v>
      </c>
      <c r="H96" s="19" t="s">
        <v>259</v>
      </c>
      <c r="I96">
        <f>YEAR(A96)</f>
        <v>2026</v>
      </c>
      <c r="J96" t="str">
        <f>_xlfn.CONCAT(TEXT(A96,"mmmm")," ", TEXT(A96,"YYYY"))</f>
        <v>July 2026</v>
      </c>
      <c r="K96" s="19">
        <v>45869</v>
      </c>
      <c r="L96" t="s">
        <v>260</v>
      </c>
      <c r="M96" s="19"/>
    </row>
    <row r="97" spans="1:13" hidden="1">
      <c r="A97" s="19">
        <v>46354</v>
      </c>
      <c r="B97" t="s">
        <v>261</v>
      </c>
      <c r="C97" t="s">
        <v>262</v>
      </c>
      <c r="D97" t="s">
        <v>32</v>
      </c>
      <c r="E97" t="s">
        <v>56</v>
      </c>
      <c r="F97" t="s">
        <v>38</v>
      </c>
      <c r="G97" t="s">
        <v>57</v>
      </c>
      <c r="H97" s="19" t="s">
        <v>60</v>
      </c>
      <c r="I97">
        <f>YEAR(A97)</f>
        <v>2026</v>
      </c>
      <c r="J97" t="str">
        <f>_xlfn.CONCAT(TEXT(A97,"mmmm")," ", TEXT(A97,"YYYY"))</f>
        <v>November 2026</v>
      </c>
      <c r="K97" s="61">
        <v>45989</v>
      </c>
      <c r="L97" t="s">
        <v>58</v>
      </c>
      <c r="M97" s="19"/>
    </row>
    <row r="98" spans="1:13" hidden="1">
      <c r="A98" s="19">
        <v>46423</v>
      </c>
      <c r="B98" t="s">
        <v>261</v>
      </c>
      <c r="C98" t="s">
        <v>262</v>
      </c>
      <c r="D98" t="s">
        <v>32</v>
      </c>
      <c r="E98" t="s">
        <v>56</v>
      </c>
      <c r="F98" t="s">
        <v>38</v>
      </c>
      <c r="G98" t="s">
        <v>57</v>
      </c>
      <c r="H98" s="19" t="s">
        <v>60</v>
      </c>
      <c r="I98">
        <f>YEAR(A98)</f>
        <v>2027</v>
      </c>
      <c r="J98" t="str">
        <f>_xlfn.CONCAT(TEXT(A98,"mmmm")," ", TEXT(A98,"YYYY"))</f>
        <v>February 2027</v>
      </c>
      <c r="K98" s="19">
        <v>46059</v>
      </c>
      <c r="L98" s="19" t="s">
        <v>58</v>
      </c>
      <c r="M98" s="19"/>
    </row>
    <row r="99" spans="1:13" hidden="1">
      <c r="A99" s="19">
        <v>46354</v>
      </c>
      <c r="B99" t="s">
        <v>263</v>
      </c>
      <c r="C99" t="s">
        <v>264</v>
      </c>
      <c r="D99" t="s">
        <v>32</v>
      </c>
      <c r="E99" t="s">
        <v>56</v>
      </c>
      <c r="F99" t="s">
        <v>38</v>
      </c>
      <c r="G99" t="s">
        <v>57</v>
      </c>
      <c r="H99" s="19" t="s">
        <v>58</v>
      </c>
      <c r="I99">
        <f>YEAR(A99)</f>
        <v>2026</v>
      </c>
      <c r="J99" t="str">
        <f>_xlfn.CONCAT(TEXT(A99,"mmmm")," ", TEXT(A99,"YYYY"))</f>
        <v>November 2026</v>
      </c>
      <c r="K99" s="61">
        <v>45989</v>
      </c>
      <c r="L99" t="s">
        <v>59</v>
      </c>
      <c r="M99" s="19"/>
    </row>
    <row r="100" spans="1:13" hidden="1">
      <c r="A100" s="19">
        <v>46423</v>
      </c>
      <c r="B100" t="s">
        <v>263</v>
      </c>
      <c r="C100" t="s">
        <v>264</v>
      </c>
      <c r="D100" t="s">
        <v>32</v>
      </c>
      <c r="E100" t="s">
        <v>56</v>
      </c>
      <c r="F100" t="s">
        <v>38</v>
      </c>
      <c r="G100" t="s">
        <v>57</v>
      </c>
      <c r="H100" s="19" t="s">
        <v>60</v>
      </c>
      <c r="I100">
        <f>YEAR(A100)</f>
        <v>2027</v>
      </c>
      <c r="J100" t="str">
        <f>_xlfn.CONCAT(TEXT(A100,"mmmm")," ", TEXT(A100,"YYYY"))</f>
        <v>February 2027</v>
      </c>
      <c r="K100" s="19">
        <v>46059</v>
      </c>
      <c r="L100" t="s">
        <v>58</v>
      </c>
      <c r="M100" s="19"/>
    </row>
    <row r="101" spans="1:13" hidden="1">
      <c r="A101" s="19">
        <v>46354</v>
      </c>
      <c r="B101" t="s">
        <v>265</v>
      </c>
      <c r="C101" t="s">
        <v>266</v>
      </c>
      <c r="D101" t="s">
        <v>32</v>
      </c>
      <c r="E101" t="s">
        <v>56</v>
      </c>
      <c r="F101" t="s">
        <v>38</v>
      </c>
      <c r="G101" t="s">
        <v>57</v>
      </c>
      <c r="H101" s="19" t="s">
        <v>58</v>
      </c>
      <c r="I101">
        <f>YEAR(A101)</f>
        <v>2026</v>
      </c>
      <c r="J101" t="str">
        <f>_xlfn.CONCAT(TEXT(A101,"mmmm")," ", TEXT(A101,"YYYY"))</f>
        <v>November 2026</v>
      </c>
      <c r="K101" s="61">
        <v>45989</v>
      </c>
      <c r="L101" t="s">
        <v>59</v>
      </c>
      <c r="M101" s="19"/>
    </row>
    <row r="102" spans="1:13" hidden="1">
      <c r="A102" s="19">
        <v>46423</v>
      </c>
      <c r="B102" t="s">
        <v>265</v>
      </c>
      <c r="C102" t="s">
        <v>266</v>
      </c>
      <c r="D102" t="s">
        <v>32</v>
      </c>
      <c r="E102" t="s">
        <v>56</v>
      </c>
      <c r="F102" t="s">
        <v>38</v>
      </c>
      <c r="G102" t="s">
        <v>57</v>
      </c>
      <c r="H102" s="19" t="s">
        <v>60</v>
      </c>
      <c r="I102">
        <f>YEAR(A102)</f>
        <v>2027</v>
      </c>
      <c r="J102" t="str">
        <f>_xlfn.CONCAT(TEXT(A102,"mmmm")," ", TEXT(A102,"YYYY"))</f>
        <v>February 2027</v>
      </c>
      <c r="K102" s="19">
        <v>46059</v>
      </c>
      <c r="L102" t="s">
        <v>58</v>
      </c>
      <c r="M102" s="19"/>
    </row>
    <row r="103" spans="1:13" hidden="1">
      <c r="A103" s="19">
        <v>46326</v>
      </c>
      <c r="B103" t="s">
        <v>267</v>
      </c>
      <c r="C103" t="s">
        <v>268</v>
      </c>
      <c r="D103" t="s">
        <v>32</v>
      </c>
      <c r="E103" t="s">
        <v>269</v>
      </c>
      <c r="F103" t="s">
        <v>87</v>
      </c>
      <c r="G103" t="s">
        <v>57</v>
      </c>
      <c r="H103" s="19" t="s">
        <v>58</v>
      </c>
      <c r="I103">
        <f>YEAR(A103)</f>
        <v>2026</v>
      </c>
      <c r="J103" t="str">
        <f>_xlfn.CONCAT(TEXT(A103,"mmmm")," ", TEXT(A103,"YYYY"))</f>
        <v>October 2026</v>
      </c>
      <c r="K103" s="19">
        <v>45961</v>
      </c>
      <c r="L103" t="s">
        <v>59</v>
      </c>
      <c r="M103" s="19"/>
    </row>
    <row r="104" spans="1:13" hidden="1">
      <c r="A104" s="19">
        <v>46373</v>
      </c>
      <c r="B104" t="s">
        <v>270</v>
      </c>
      <c r="C104" t="s">
        <v>271</v>
      </c>
      <c r="D104" t="s">
        <v>32</v>
      </c>
      <c r="E104" t="s">
        <v>69</v>
      </c>
      <c r="F104" t="s">
        <v>70</v>
      </c>
      <c r="G104" t="s">
        <v>57</v>
      </c>
      <c r="H104" s="19" t="s">
        <v>60</v>
      </c>
      <c r="I104">
        <f>YEAR(A104)</f>
        <v>2026</v>
      </c>
      <c r="J104" t="str">
        <f>_xlfn.CONCAT(TEXT(A104,"mmmm")," ", TEXT(A104,"YYYY"))</f>
        <v>December 2026</v>
      </c>
      <c r="K104" s="19">
        <v>46008</v>
      </c>
      <c r="L104" t="s">
        <v>58</v>
      </c>
      <c r="M104" s="19"/>
    </row>
    <row r="105" spans="1:13" hidden="1">
      <c r="A105" s="19">
        <v>46373</v>
      </c>
      <c r="B105" t="s">
        <v>272</v>
      </c>
      <c r="C105" t="s">
        <v>273</v>
      </c>
      <c r="D105" t="s">
        <v>32</v>
      </c>
      <c r="E105" t="s">
        <v>69</v>
      </c>
      <c r="F105" t="s">
        <v>70</v>
      </c>
      <c r="G105" t="s">
        <v>57</v>
      </c>
      <c r="H105" s="19" t="s">
        <v>60</v>
      </c>
      <c r="I105">
        <f>YEAR(A105)</f>
        <v>2026</v>
      </c>
      <c r="J105" t="str">
        <f>_xlfn.CONCAT(TEXT(A105,"mmmm")," ", TEXT(A105,"YYYY"))</f>
        <v>December 2026</v>
      </c>
      <c r="K105" s="19">
        <v>46008</v>
      </c>
      <c r="L105" t="s">
        <v>58</v>
      </c>
      <c r="M105" s="19"/>
    </row>
    <row r="106" spans="1:13" hidden="1">
      <c r="A106" s="19">
        <v>46354</v>
      </c>
      <c r="B106" t="s">
        <v>274</v>
      </c>
      <c r="C106" t="s">
        <v>275</v>
      </c>
      <c r="D106" t="s">
        <v>276</v>
      </c>
      <c r="E106" t="s">
        <v>56</v>
      </c>
      <c r="F106" t="s">
        <v>87</v>
      </c>
      <c r="G106" t="s">
        <v>57</v>
      </c>
      <c r="H106" s="19" t="s">
        <v>58</v>
      </c>
      <c r="I106">
        <f>YEAR(A106)</f>
        <v>2026</v>
      </c>
      <c r="J106" t="str">
        <f>_xlfn.CONCAT(TEXT(A106,"mmmm")," ", TEXT(A106,"YYYY"))</f>
        <v>November 2026</v>
      </c>
      <c r="K106" s="61">
        <v>45989</v>
      </c>
      <c r="L106" t="s">
        <v>59</v>
      </c>
      <c r="M106" s="19"/>
    </row>
    <row r="107" spans="1:13" hidden="1">
      <c r="A107" s="19">
        <v>46354</v>
      </c>
      <c r="B107" t="s">
        <v>277</v>
      </c>
      <c r="C107" t="s">
        <v>278</v>
      </c>
      <c r="D107" t="s">
        <v>276</v>
      </c>
      <c r="E107" t="s">
        <v>56</v>
      </c>
      <c r="F107" t="s">
        <v>87</v>
      </c>
      <c r="G107" t="s">
        <v>57</v>
      </c>
      <c r="H107" s="19" t="s">
        <v>58</v>
      </c>
      <c r="I107">
        <f>YEAR(A107)</f>
        <v>2026</v>
      </c>
      <c r="J107" t="str">
        <f>_xlfn.CONCAT(TEXT(A107,"mmmm")," ", TEXT(A107,"YYYY"))</f>
        <v>November 2026</v>
      </c>
      <c r="K107" s="61">
        <v>45989</v>
      </c>
      <c r="L107" t="s">
        <v>59</v>
      </c>
      <c r="M107" s="19"/>
    </row>
    <row r="108" spans="1:13" hidden="1">
      <c r="A108" s="19">
        <v>46354</v>
      </c>
      <c r="B108" t="s">
        <v>279</v>
      </c>
      <c r="C108" t="s">
        <v>280</v>
      </c>
      <c r="D108" t="s">
        <v>276</v>
      </c>
      <c r="E108" t="s">
        <v>56</v>
      </c>
      <c r="F108" t="s">
        <v>87</v>
      </c>
      <c r="G108" t="s">
        <v>57</v>
      </c>
      <c r="H108" s="19" t="s">
        <v>58</v>
      </c>
      <c r="I108">
        <f>YEAR(A108)</f>
        <v>2026</v>
      </c>
      <c r="J108" t="str">
        <f>_xlfn.CONCAT(TEXT(A108,"mmmm")," ", TEXT(A108,"YYYY"))</f>
        <v>November 2026</v>
      </c>
      <c r="K108" s="61">
        <v>45989</v>
      </c>
      <c r="L108" t="s">
        <v>59</v>
      </c>
      <c r="M108" s="19"/>
    </row>
    <row r="109" spans="1:13" hidden="1">
      <c r="A109" s="19">
        <v>46354</v>
      </c>
      <c r="B109" t="s">
        <v>281</v>
      </c>
      <c r="C109" t="s">
        <v>282</v>
      </c>
      <c r="D109" t="s">
        <v>276</v>
      </c>
      <c r="E109" t="s">
        <v>56</v>
      </c>
      <c r="F109" t="s">
        <v>87</v>
      </c>
      <c r="G109" t="s">
        <v>57</v>
      </c>
      <c r="H109" s="19" t="s">
        <v>58</v>
      </c>
      <c r="I109">
        <f>YEAR(A109)</f>
        <v>2026</v>
      </c>
      <c r="J109" t="str">
        <f>_xlfn.CONCAT(TEXT(A109,"mmmm")," ", TEXT(A109,"YYYY"))</f>
        <v>November 2026</v>
      </c>
      <c r="K109" s="61">
        <v>45989</v>
      </c>
      <c r="L109" t="s">
        <v>59</v>
      </c>
      <c r="M109" s="19"/>
    </row>
    <row r="110" spans="1:13" hidden="1">
      <c r="A110" s="19">
        <v>46354</v>
      </c>
      <c r="B110" t="s">
        <v>283</v>
      </c>
      <c r="C110" t="s">
        <v>284</v>
      </c>
      <c r="D110" t="s">
        <v>276</v>
      </c>
      <c r="E110" t="s">
        <v>56</v>
      </c>
      <c r="F110" t="s">
        <v>87</v>
      </c>
      <c r="G110" t="s">
        <v>57</v>
      </c>
      <c r="H110" s="19" t="s">
        <v>58</v>
      </c>
      <c r="I110">
        <f>YEAR(A110)</f>
        <v>2026</v>
      </c>
      <c r="J110" t="str">
        <f>_xlfn.CONCAT(TEXT(A110,"mmmm")," ", TEXT(A110,"YYYY"))</f>
        <v>November 2026</v>
      </c>
      <c r="K110" s="61">
        <v>45989</v>
      </c>
      <c r="L110" t="s">
        <v>59</v>
      </c>
      <c r="M110" s="19"/>
    </row>
    <row r="111" spans="1:13" hidden="1">
      <c r="A111" s="19">
        <v>46354</v>
      </c>
      <c r="B111" t="s">
        <v>285</v>
      </c>
      <c r="C111" s="72" t="s">
        <v>286</v>
      </c>
      <c r="D111" t="s">
        <v>276</v>
      </c>
      <c r="E111" t="s">
        <v>56</v>
      </c>
      <c r="F111" t="s">
        <v>87</v>
      </c>
      <c r="G111" t="s">
        <v>57</v>
      </c>
      <c r="H111" s="19" t="s">
        <v>60</v>
      </c>
      <c r="I111">
        <f>YEAR(A111)</f>
        <v>2026</v>
      </c>
      <c r="J111" t="str">
        <f>_xlfn.CONCAT(TEXT(A111,"mmmm")," ", TEXT(A111,"YYYY"))</f>
        <v>November 2026</v>
      </c>
      <c r="K111" s="19">
        <v>46008</v>
      </c>
      <c r="L111" s="19" t="s">
        <v>58</v>
      </c>
      <c r="M111" s="69"/>
    </row>
    <row r="112" spans="1:13" hidden="1">
      <c r="A112" s="19">
        <v>46295</v>
      </c>
      <c r="B112" t="s">
        <v>287</v>
      </c>
      <c r="C112" t="s">
        <v>288</v>
      </c>
      <c r="D112" t="s">
        <v>289</v>
      </c>
      <c r="E112" t="s">
        <v>290</v>
      </c>
      <c r="F112" t="s">
        <v>87</v>
      </c>
      <c r="G112" t="s">
        <v>57</v>
      </c>
      <c r="H112" s="19" t="s">
        <v>60</v>
      </c>
      <c r="I112">
        <f>YEAR(A112)</f>
        <v>2026</v>
      </c>
      <c r="J112" t="str">
        <f>_xlfn.CONCAT(TEXT(A112,"mmmm")," ", TEXT(A112,"YYYY"))</f>
        <v>September 2026</v>
      </c>
      <c r="K112" s="19">
        <v>45930</v>
      </c>
      <c r="L112" s="19" t="s">
        <v>58</v>
      </c>
      <c r="M112" s="19"/>
    </row>
    <row r="113" spans="1:13" hidden="1">
      <c r="A113" s="19">
        <v>46295</v>
      </c>
      <c r="B113" t="s">
        <v>291</v>
      </c>
      <c r="C113" t="s">
        <v>292</v>
      </c>
      <c r="D113" t="s">
        <v>289</v>
      </c>
      <c r="E113" t="s">
        <v>290</v>
      </c>
      <c r="F113" t="s">
        <v>87</v>
      </c>
      <c r="G113" t="s">
        <v>57</v>
      </c>
      <c r="H113" s="19" t="s">
        <v>60</v>
      </c>
      <c r="I113">
        <f>YEAR(A113)</f>
        <v>2026</v>
      </c>
      <c r="J113" t="str">
        <f>_xlfn.CONCAT(TEXT(A113,"mmmm")," ", TEXT(A113,"YYYY"))</f>
        <v>September 2026</v>
      </c>
      <c r="K113" s="19">
        <v>45930</v>
      </c>
      <c r="L113" s="19" t="s">
        <v>58</v>
      </c>
      <c r="M113" s="19"/>
    </row>
    <row r="114" spans="1:13" hidden="1">
      <c r="A114" s="19">
        <v>46295</v>
      </c>
      <c r="B114" t="s">
        <v>293</v>
      </c>
      <c r="C114" t="s">
        <v>294</v>
      </c>
      <c r="D114" t="s">
        <v>289</v>
      </c>
      <c r="E114" t="s">
        <v>290</v>
      </c>
      <c r="F114" t="s">
        <v>87</v>
      </c>
      <c r="G114" t="s">
        <v>57</v>
      </c>
      <c r="H114" s="19" t="s">
        <v>60</v>
      </c>
      <c r="I114">
        <f>YEAR(A114)</f>
        <v>2026</v>
      </c>
      <c r="J114" t="str">
        <f>_xlfn.CONCAT(TEXT(A114,"mmmm")," ", TEXT(A114,"YYYY"))</f>
        <v>September 2026</v>
      </c>
      <c r="K114" s="19">
        <v>45930</v>
      </c>
      <c r="L114" s="19" t="s">
        <v>58</v>
      </c>
      <c r="M114" s="19"/>
    </row>
    <row r="115" spans="1:13" hidden="1">
      <c r="A115" s="19">
        <v>46295</v>
      </c>
      <c r="B115" t="s">
        <v>295</v>
      </c>
      <c r="C115" t="s">
        <v>296</v>
      </c>
      <c r="D115" t="s">
        <v>289</v>
      </c>
      <c r="E115" t="s">
        <v>290</v>
      </c>
      <c r="F115" t="s">
        <v>87</v>
      </c>
      <c r="G115" t="s">
        <v>57</v>
      </c>
      <c r="H115" s="19" t="s">
        <v>60</v>
      </c>
      <c r="I115">
        <f>YEAR(A115)</f>
        <v>2026</v>
      </c>
      <c r="J115" t="str">
        <f>_xlfn.CONCAT(TEXT(A115,"mmmm")," ", TEXT(A115,"YYYY"))</f>
        <v>September 2026</v>
      </c>
      <c r="K115" s="19">
        <v>45930</v>
      </c>
      <c r="L115" s="19" t="s">
        <v>58</v>
      </c>
      <c r="M115" s="19"/>
    </row>
    <row r="116" spans="1:13" ht="27.75" hidden="1">
      <c r="A116" s="19">
        <v>46295</v>
      </c>
      <c r="B116" t="s">
        <v>297</v>
      </c>
      <c r="C116" s="63" t="s">
        <v>298</v>
      </c>
      <c r="D116" t="s">
        <v>289</v>
      </c>
      <c r="E116" t="s">
        <v>290</v>
      </c>
      <c r="F116" t="s">
        <v>87</v>
      </c>
      <c r="G116" t="s">
        <v>57</v>
      </c>
      <c r="H116" s="19" t="s">
        <v>299</v>
      </c>
      <c r="I116">
        <f>YEAR(A116)</f>
        <v>2026</v>
      </c>
      <c r="J116" t="str">
        <f>_xlfn.CONCAT(TEXT(A116,"mmmm")," ", TEXT(A116,"YYYY"))</f>
        <v>September 2026</v>
      </c>
      <c r="K116" s="19">
        <v>45199</v>
      </c>
      <c r="L116" s="19" t="s">
        <v>300</v>
      </c>
      <c r="M116" s="19"/>
    </row>
    <row r="117" spans="1:13" hidden="1">
      <c r="A117" s="19">
        <v>46354</v>
      </c>
      <c r="B117" t="s">
        <v>301</v>
      </c>
      <c r="C117" t="s">
        <v>302</v>
      </c>
      <c r="D117" t="s">
        <v>303</v>
      </c>
      <c r="E117" t="s">
        <v>56</v>
      </c>
      <c r="F117" t="s">
        <v>38</v>
      </c>
      <c r="G117" t="s">
        <v>57</v>
      </c>
      <c r="H117" s="19" t="s">
        <v>58</v>
      </c>
      <c r="I117">
        <f>YEAR(A117)</f>
        <v>2026</v>
      </c>
      <c r="J117" t="str">
        <f>_xlfn.CONCAT(TEXT(A117,"mmmm")," ", TEXT(A117,"YYYY"))</f>
        <v>November 2026</v>
      </c>
      <c r="K117" s="61">
        <v>45989</v>
      </c>
      <c r="L117" t="s">
        <v>59</v>
      </c>
      <c r="M117" s="19"/>
    </row>
    <row r="118" spans="1:13" hidden="1">
      <c r="A118" s="19">
        <v>46423</v>
      </c>
      <c r="B118" t="s">
        <v>301</v>
      </c>
      <c r="C118" t="s">
        <v>302</v>
      </c>
      <c r="D118" t="s">
        <v>303</v>
      </c>
      <c r="E118" t="s">
        <v>56</v>
      </c>
      <c r="F118" t="s">
        <v>38</v>
      </c>
      <c r="G118" t="s">
        <v>57</v>
      </c>
      <c r="H118" s="19" t="s">
        <v>60</v>
      </c>
      <c r="I118">
        <f>YEAR(A118)</f>
        <v>2027</v>
      </c>
      <c r="J118" t="str">
        <f>_xlfn.CONCAT(TEXT(A118,"mmmm")," ", TEXT(A118,"YYYY"))</f>
        <v>February 2027</v>
      </c>
      <c r="K118" s="19">
        <v>46059</v>
      </c>
      <c r="L118" t="s">
        <v>58</v>
      </c>
      <c r="M118" s="19"/>
    </row>
    <row r="119" spans="1:13" hidden="1">
      <c r="A119" s="19">
        <v>46354</v>
      </c>
      <c r="B119" t="s">
        <v>304</v>
      </c>
      <c r="C119" t="s">
        <v>305</v>
      </c>
      <c r="D119" t="s">
        <v>303</v>
      </c>
      <c r="E119" t="s">
        <v>56</v>
      </c>
      <c r="F119" t="s">
        <v>87</v>
      </c>
      <c r="G119" t="s">
        <v>57</v>
      </c>
      <c r="H119" s="19" t="s">
        <v>58</v>
      </c>
      <c r="I119">
        <f>YEAR(A119)</f>
        <v>2026</v>
      </c>
      <c r="J119" t="str">
        <f>_xlfn.CONCAT(TEXT(A119,"mmmm")," ", TEXT(A119,"YYYY"))</f>
        <v>November 2026</v>
      </c>
      <c r="K119" s="61">
        <v>45989</v>
      </c>
      <c r="L119" t="s">
        <v>59</v>
      </c>
      <c r="M119" s="19"/>
    </row>
    <row r="120" spans="1:13" hidden="1">
      <c r="A120" s="19">
        <v>46423</v>
      </c>
      <c r="B120" t="s">
        <v>304</v>
      </c>
      <c r="C120" t="s">
        <v>305</v>
      </c>
      <c r="D120" t="s">
        <v>303</v>
      </c>
      <c r="E120" t="s">
        <v>56</v>
      </c>
      <c r="F120" t="s">
        <v>87</v>
      </c>
      <c r="G120" t="s">
        <v>57</v>
      </c>
      <c r="H120" s="19" t="s">
        <v>60</v>
      </c>
      <c r="I120">
        <f>YEAR(A120)</f>
        <v>2027</v>
      </c>
      <c r="J120" t="str">
        <f>_xlfn.CONCAT(TEXT(A120,"mmmm")," ", TEXT(A120,"YYYY"))</f>
        <v>February 2027</v>
      </c>
      <c r="K120" s="19">
        <v>46059</v>
      </c>
      <c r="L120" t="s">
        <v>58</v>
      </c>
      <c r="M120" s="19"/>
    </row>
    <row r="121" spans="1:13" hidden="1">
      <c r="A121" s="19">
        <v>46354</v>
      </c>
      <c r="B121" t="s">
        <v>306</v>
      </c>
      <c r="C121" t="s">
        <v>307</v>
      </c>
      <c r="D121" t="s">
        <v>303</v>
      </c>
      <c r="E121" t="s">
        <v>308</v>
      </c>
      <c r="F121" t="s">
        <v>87</v>
      </c>
      <c r="G121" t="s">
        <v>57</v>
      </c>
      <c r="H121" s="19" t="s">
        <v>58</v>
      </c>
      <c r="I121">
        <f>YEAR(A121)</f>
        <v>2026</v>
      </c>
      <c r="J121" t="str">
        <f>_xlfn.CONCAT(TEXT(A121,"mmmm")," ", TEXT(A121,"YYYY"))</f>
        <v>November 2026</v>
      </c>
      <c r="K121" s="61">
        <v>45989</v>
      </c>
      <c r="L121" t="s">
        <v>59</v>
      </c>
      <c r="M121" s="19"/>
    </row>
    <row r="122" spans="1:13" hidden="1">
      <c r="A122" s="19">
        <v>46203</v>
      </c>
      <c r="B122" t="s">
        <v>309</v>
      </c>
      <c r="C122" t="s">
        <v>310</v>
      </c>
      <c r="D122" t="s">
        <v>303</v>
      </c>
      <c r="E122" t="s">
        <v>311</v>
      </c>
      <c r="F122" t="s">
        <v>70</v>
      </c>
      <c r="G122" t="s">
        <v>141</v>
      </c>
      <c r="H122" s="19" t="s">
        <v>58</v>
      </c>
      <c r="I122">
        <f>YEAR(A122)</f>
        <v>2026</v>
      </c>
      <c r="J122" t="str">
        <f>_xlfn.CONCAT(TEXT(A122,"mmmm")," ", TEXT(A122,"YYYY"))</f>
        <v>June 2026</v>
      </c>
      <c r="K122" s="19">
        <v>45471</v>
      </c>
      <c r="L122" t="s">
        <v>59</v>
      </c>
      <c r="M122" s="19"/>
    </row>
    <row r="123" spans="1:13" hidden="1">
      <c r="A123" s="19">
        <v>46203</v>
      </c>
      <c r="B123" t="s">
        <v>312</v>
      </c>
      <c r="C123" t="s">
        <v>313</v>
      </c>
      <c r="D123" t="s">
        <v>303</v>
      </c>
      <c r="E123" t="s">
        <v>311</v>
      </c>
      <c r="F123" t="s">
        <v>70</v>
      </c>
      <c r="G123" t="s">
        <v>141</v>
      </c>
      <c r="H123" s="19" t="s">
        <v>58</v>
      </c>
      <c r="I123">
        <f>YEAR(A123)</f>
        <v>2026</v>
      </c>
      <c r="J123" t="str">
        <f>_xlfn.CONCAT(TEXT(A123,"mmmm")," ", TEXT(A123,"YYYY"))</f>
        <v>June 2026</v>
      </c>
      <c r="K123" s="19">
        <v>45471</v>
      </c>
      <c r="L123" t="s">
        <v>59</v>
      </c>
      <c r="M123" s="19"/>
    </row>
    <row r="124" spans="1:13" hidden="1">
      <c r="A124" s="19">
        <v>46203</v>
      </c>
      <c r="B124" t="s">
        <v>314</v>
      </c>
      <c r="C124" t="s">
        <v>315</v>
      </c>
      <c r="D124" t="s">
        <v>303</v>
      </c>
      <c r="E124" t="s">
        <v>311</v>
      </c>
      <c r="F124" t="s">
        <v>70</v>
      </c>
      <c r="G124" t="s">
        <v>141</v>
      </c>
      <c r="H124" s="19" t="s">
        <v>58</v>
      </c>
      <c r="I124">
        <f>YEAR(A124)</f>
        <v>2026</v>
      </c>
      <c r="J124" t="str">
        <f>_xlfn.CONCAT(TEXT(A124,"mmmm")," ", TEXT(A124,"YYYY"))</f>
        <v>June 2026</v>
      </c>
      <c r="K124" s="19">
        <v>45471</v>
      </c>
      <c r="L124" t="s">
        <v>59</v>
      </c>
      <c r="M124" s="19"/>
    </row>
    <row r="125" spans="1:13" hidden="1">
      <c r="A125" s="19">
        <v>46203</v>
      </c>
      <c r="B125" t="s">
        <v>316</v>
      </c>
      <c r="C125" t="s">
        <v>317</v>
      </c>
      <c r="D125" t="s">
        <v>303</v>
      </c>
      <c r="E125" t="s">
        <v>311</v>
      </c>
      <c r="F125" t="s">
        <v>70</v>
      </c>
      <c r="G125" t="s">
        <v>141</v>
      </c>
      <c r="H125" s="19" t="s">
        <v>58</v>
      </c>
      <c r="I125">
        <f>YEAR(A125)</f>
        <v>2026</v>
      </c>
      <c r="J125" t="str">
        <f>_xlfn.CONCAT(TEXT(A125,"mmmm")," ", TEXT(A125,"YYYY"))</f>
        <v>June 2026</v>
      </c>
      <c r="K125" s="19">
        <v>45471</v>
      </c>
      <c r="L125" t="s">
        <v>59</v>
      </c>
      <c r="M125" s="19"/>
    </row>
    <row r="126" spans="1:13" hidden="1">
      <c r="A126" s="19">
        <v>46354</v>
      </c>
      <c r="B126" t="s">
        <v>318</v>
      </c>
      <c r="C126" t="s">
        <v>319</v>
      </c>
      <c r="D126" t="s">
        <v>303</v>
      </c>
      <c r="E126" t="s">
        <v>56</v>
      </c>
      <c r="F126" t="s">
        <v>38</v>
      </c>
      <c r="G126" t="s">
        <v>57</v>
      </c>
      <c r="H126" s="19" t="s">
        <v>58</v>
      </c>
      <c r="I126">
        <f>YEAR(A126)</f>
        <v>2026</v>
      </c>
      <c r="J126" t="str">
        <f>_xlfn.CONCAT(TEXT(A126,"mmmm")," ", TEXT(A126,"YYYY"))</f>
        <v>November 2026</v>
      </c>
      <c r="K126" s="61">
        <v>45989</v>
      </c>
      <c r="L126" t="s">
        <v>59</v>
      </c>
      <c r="M126" s="19"/>
    </row>
    <row r="127" spans="1:13" hidden="1">
      <c r="A127" s="19">
        <v>46423</v>
      </c>
      <c r="B127" t="s">
        <v>318</v>
      </c>
      <c r="C127" t="s">
        <v>319</v>
      </c>
      <c r="D127" t="s">
        <v>303</v>
      </c>
      <c r="E127" t="s">
        <v>56</v>
      </c>
      <c r="F127" t="s">
        <v>38</v>
      </c>
      <c r="G127" t="s">
        <v>57</v>
      </c>
      <c r="H127" s="19" t="s">
        <v>60</v>
      </c>
      <c r="I127">
        <f>YEAR(A127)</f>
        <v>2027</v>
      </c>
      <c r="J127" t="str">
        <f>_xlfn.CONCAT(TEXT(A127,"mmmm")," ", TEXT(A127,"YYYY"))</f>
        <v>February 2027</v>
      </c>
      <c r="K127" s="19">
        <v>46059</v>
      </c>
      <c r="L127" t="s">
        <v>58</v>
      </c>
      <c r="M127" s="19"/>
    </row>
    <row r="128" spans="1:13" hidden="1">
      <c r="A128" s="19">
        <v>46234</v>
      </c>
      <c r="B128" t="s">
        <v>320</v>
      </c>
      <c r="C128" s="8" t="s">
        <v>321</v>
      </c>
      <c r="D128" t="s">
        <v>303</v>
      </c>
      <c r="E128" t="s">
        <v>130</v>
      </c>
      <c r="F128" t="s">
        <v>87</v>
      </c>
      <c r="G128" t="s">
        <v>57</v>
      </c>
      <c r="H128" s="19" t="s">
        <v>60</v>
      </c>
      <c r="I128">
        <f>YEAR(A128)</f>
        <v>2026</v>
      </c>
      <c r="J128" t="str">
        <f>_xlfn.CONCAT(TEXT(A128,"mmmm")," ", TEXT(A128,"YYYY"))</f>
        <v>July 2026</v>
      </c>
      <c r="K128" s="19">
        <v>45869</v>
      </c>
      <c r="L128" t="s">
        <v>59</v>
      </c>
      <c r="M128" s="19"/>
    </row>
    <row r="129" spans="1:13" hidden="1">
      <c r="A129" s="19">
        <v>46203</v>
      </c>
      <c r="B129" t="s">
        <v>322</v>
      </c>
      <c r="C129" t="s">
        <v>323</v>
      </c>
      <c r="D129" t="s">
        <v>303</v>
      </c>
      <c r="E129" t="s">
        <v>133</v>
      </c>
      <c r="F129" t="s">
        <v>87</v>
      </c>
      <c r="G129" t="s">
        <v>57</v>
      </c>
      <c r="H129" s="19" t="s">
        <v>58</v>
      </c>
      <c r="I129">
        <v>2026</v>
      </c>
      <c r="J129" t="str">
        <f>_xlfn.CONCAT(TEXT(A129,"mmmm")," ", TEXT(A129,"YYYY"))</f>
        <v>June 2026</v>
      </c>
      <c r="K129" s="19">
        <v>45838</v>
      </c>
      <c r="L129" t="s">
        <v>58</v>
      </c>
      <c r="M129" s="19"/>
    </row>
    <row r="130" spans="1:13" hidden="1">
      <c r="A130" s="19">
        <v>46234</v>
      </c>
      <c r="B130" t="s">
        <v>324</v>
      </c>
      <c r="C130" t="s">
        <v>325</v>
      </c>
      <c r="D130" t="s">
        <v>303</v>
      </c>
      <c r="E130" t="s">
        <v>130</v>
      </c>
      <c r="F130" t="s">
        <v>87</v>
      </c>
      <c r="G130" t="s">
        <v>57</v>
      </c>
      <c r="H130" s="19" t="s">
        <v>60</v>
      </c>
      <c r="I130">
        <f>YEAR(A130)</f>
        <v>2026</v>
      </c>
      <c r="J130" t="str">
        <f>_xlfn.CONCAT(TEXT(A130,"mmmm")," ", TEXT(A130,"YYYY"))</f>
        <v>July 2026</v>
      </c>
      <c r="K130" s="19">
        <v>45869</v>
      </c>
      <c r="L130" s="19" t="s">
        <v>326</v>
      </c>
      <c r="M130" s="19"/>
    </row>
    <row r="131" spans="1:13" hidden="1">
      <c r="A131" s="19"/>
      <c r="H131" s="19"/>
      <c r="K131" s="19"/>
      <c r="L131" s="19"/>
      <c r="M131" s="19"/>
    </row>
  </sheetData>
  <autoFilter ref="C133" xr:uid="{451099B5-FDB7-4C20-8D12-E3101DD02387}"/>
  <phoneticPr fontId="4" type="noConversion"/>
  <pageMargins left="0.7" right="0.7" top="0.75" bottom="0.75" header="0.3" footer="0.3"/>
  <pageSetup paperSize="9" orientation="portrait" horizontalDpi="300" verticalDpi="30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7E137-8349-45B4-88B2-D6286D66DE82}">
  <sheetPr codeName="Sheet8"/>
  <dimension ref="A1:R109"/>
  <sheetViews>
    <sheetView topLeftCell="A95" zoomScale="90" zoomScaleNormal="90" workbookViewId="0">
      <pane xSplit="1" topLeftCell="M95" activePane="topRight" state="frozen"/>
      <selection pane="topRight" activeCell="R1" sqref="R1:R109"/>
      <selection activeCell="A95" sqref="A95"/>
    </sheetView>
  </sheetViews>
  <sheetFormatPr defaultColWidth="8.85546875" defaultRowHeight="15"/>
  <cols>
    <col min="1" max="1" width="16.140625" customWidth="1"/>
    <col min="2" max="2" width="77.85546875" customWidth="1"/>
    <col min="3" max="3" width="28.42578125" customWidth="1"/>
    <col min="4" max="4" width="21.140625" customWidth="1"/>
    <col min="5" max="5" width="24.42578125" customWidth="1"/>
    <col min="6" max="6" width="15.28515625" customWidth="1"/>
    <col min="7" max="7" width="13.42578125" customWidth="1"/>
    <col min="8" max="8" width="70.7109375" customWidth="1"/>
    <col min="9" max="9" width="16.7109375" style="10" customWidth="1"/>
    <col min="10" max="10" width="20.85546875" style="10" customWidth="1"/>
    <col min="11" max="11" width="16.7109375" style="10" customWidth="1"/>
    <col min="12" max="12" width="20.7109375" customWidth="1"/>
    <col min="13" max="13" width="55.42578125" customWidth="1"/>
    <col min="14" max="14" width="30.42578125" customWidth="1"/>
    <col min="15" max="15" width="32.140625" customWidth="1"/>
    <col min="16" max="16" width="22.42578125" customWidth="1"/>
    <col min="17" max="17" width="24.42578125" customWidth="1"/>
    <col min="18" max="18" width="20.85546875" customWidth="1"/>
  </cols>
  <sheetData>
    <row r="1" spans="1:18" s="1" customFormat="1">
      <c r="A1" s="1" t="s">
        <v>25</v>
      </c>
      <c r="B1" s="1" t="s">
        <v>26</v>
      </c>
      <c r="C1" s="2" t="s">
        <v>48</v>
      </c>
      <c r="D1" s="2" t="s">
        <v>327</v>
      </c>
      <c r="E1" s="2" t="s">
        <v>2</v>
      </c>
      <c r="F1" s="2" t="s">
        <v>328</v>
      </c>
      <c r="G1" s="2" t="s">
        <v>329</v>
      </c>
      <c r="H1" s="2" t="s">
        <v>330</v>
      </c>
      <c r="I1" s="3" t="s">
        <v>331</v>
      </c>
      <c r="J1" s="3" t="s">
        <v>332</v>
      </c>
      <c r="K1" s="3" t="s">
        <v>333</v>
      </c>
      <c r="L1" s="4" t="s">
        <v>334</v>
      </c>
      <c r="M1" s="5" t="s">
        <v>335</v>
      </c>
      <c r="N1" s="6" t="s">
        <v>336</v>
      </c>
      <c r="O1" s="5" t="s">
        <v>337</v>
      </c>
      <c r="P1" s="6" t="s">
        <v>338</v>
      </c>
      <c r="Q1" s="7" t="s">
        <v>339</v>
      </c>
      <c r="R1" s="7" t="s">
        <v>340</v>
      </c>
    </row>
    <row r="2" spans="1:18" ht="26.25" customHeight="1">
      <c r="A2" t="s">
        <v>53</v>
      </c>
      <c r="B2" t="s">
        <v>54</v>
      </c>
      <c r="C2" t="s">
        <v>55</v>
      </c>
      <c r="D2" t="s">
        <v>341</v>
      </c>
      <c r="E2" t="s">
        <v>38</v>
      </c>
      <c r="F2" t="s">
        <v>342</v>
      </c>
      <c r="G2">
        <v>0</v>
      </c>
      <c r="H2" s="8" t="s">
        <v>343</v>
      </c>
      <c r="I2" s="9" t="s">
        <v>344</v>
      </c>
      <c r="J2" s="9" t="s">
        <v>345</v>
      </c>
      <c r="K2" s="9" t="s">
        <v>346</v>
      </c>
      <c r="L2" t="s">
        <v>347</v>
      </c>
      <c r="M2" t="s">
        <v>348</v>
      </c>
      <c r="N2" s="10" t="s">
        <v>349</v>
      </c>
      <c r="O2" t="s">
        <v>350</v>
      </c>
      <c r="P2" s="11" t="s">
        <v>351</v>
      </c>
      <c r="Q2" t="s">
        <v>57</v>
      </c>
      <c r="R2" t="s">
        <v>352</v>
      </c>
    </row>
    <row r="3" spans="1:18" ht="21.75" customHeight="1">
      <c r="A3" t="s">
        <v>61</v>
      </c>
      <c r="B3" t="s">
        <v>62</v>
      </c>
      <c r="C3" t="s">
        <v>55</v>
      </c>
      <c r="D3" t="s">
        <v>341</v>
      </c>
      <c r="E3" t="s">
        <v>38</v>
      </c>
      <c r="F3" t="s">
        <v>342</v>
      </c>
      <c r="G3">
        <v>0</v>
      </c>
      <c r="H3" s="8" t="s">
        <v>343</v>
      </c>
      <c r="I3" s="9" t="s">
        <v>344</v>
      </c>
      <c r="J3" s="9" t="s">
        <v>345</v>
      </c>
      <c r="K3" s="9" t="s">
        <v>346</v>
      </c>
      <c r="L3" t="s">
        <v>347</v>
      </c>
      <c r="M3" t="s">
        <v>353</v>
      </c>
      <c r="N3" s="10" t="s">
        <v>349</v>
      </c>
      <c r="O3" t="s">
        <v>354</v>
      </c>
      <c r="P3" s="11" t="s">
        <v>351</v>
      </c>
      <c r="Q3" t="s">
        <v>57</v>
      </c>
      <c r="R3" t="s">
        <v>352</v>
      </c>
    </row>
    <row r="4" spans="1:18" ht="23.25" customHeight="1">
      <c r="A4" t="s">
        <v>63</v>
      </c>
      <c r="B4" t="s">
        <v>64</v>
      </c>
      <c r="C4" t="s">
        <v>55</v>
      </c>
      <c r="D4" t="s">
        <v>341</v>
      </c>
      <c r="E4" t="s">
        <v>38</v>
      </c>
      <c r="F4" t="s">
        <v>342</v>
      </c>
      <c r="G4">
        <v>0</v>
      </c>
      <c r="H4" s="8" t="s">
        <v>343</v>
      </c>
      <c r="I4" s="9" t="s">
        <v>344</v>
      </c>
      <c r="J4" s="9" t="s">
        <v>345</v>
      </c>
      <c r="K4" s="9" t="s">
        <v>346</v>
      </c>
      <c r="L4" t="s">
        <v>347</v>
      </c>
      <c r="M4" t="s">
        <v>355</v>
      </c>
      <c r="N4" s="10" t="s">
        <v>349</v>
      </c>
      <c r="O4" t="s">
        <v>356</v>
      </c>
      <c r="P4" s="11" t="s">
        <v>351</v>
      </c>
      <c r="Q4" t="s">
        <v>57</v>
      </c>
      <c r="R4" t="s">
        <v>352</v>
      </c>
    </row>
    <row r="5" spans="1:18" ht="22.5" customHeight="1">
      <c r="A5" t="s">
        <v>65</v>
      </c>
      <c r="B5" t="s">
        <v>66</v>
      </c>
      <c r="C5" t="s">
        <v>55</v>
      </c>
      <c r="D5" t="s">
        <v>341</v>
      </c>
      <c r="E5" t="s">
        <v>38</v>
      </c>
      <c r="F5" t="s">
        <v>342</v>
      </c>
      <c r="G5">
        <v>0</v>
      </c>
      <c r="H5" s="8" t="s">
        <v>343</v>
      </c>
      <c r="I5" s="10" t="s">
        <v>349</v>
      </c>
      <c r="J5" s="9" t="s">
        <v>345</v>
      </c>
      <c r="K5" s="9" t="s">
        <v>346</v>
      </c>
      <c r="L5" t="s">
        <v>347</v>
      </c>
      <c r="M5" t="s">
        <v>357</v>
      </c>
      <c r="N5" s="10" t="s">
        <v>349</v>
      </c>
      <c r="O5" t="s">
        <v>358</v>
      </c>
      <c r="P5" s="11" t="s">
        <v>351</v>
      </c>
      <c r="Q5" t="s">
        <v>57</v>
      </c>
      <c r="R5" t="s">
        <v>352</v>
      </c>
    </row>
    <row r="6" spans="1:18">
      <c r="A6" t="s">
        <v>67</v>
      </c>
      <c r="B6" t="s">
        <v>68</v>
      </c>
      <c r="C6" t="s">
        <v>55</v>
      </c>
      <c r="D6" t="s">
        <v>341</v>
      </c>
      <c r="E6" t="s">
        <v>70</v>
      </c>
      <c r="F6" t="s">
        <v>359</v>
      </c>
      <c r="G6" s="12">
        <v>2</v>
      </c>
      <c r="H6" s="12" t="s">
        <v>360</v>
      </c>
      <c r="I6" s="9" t="s">
        <v>345</v>
      </c>
      <c r="J6" s="10" t="s">
        <v>361</v>
      </c>
      <c r="K6" s="10" t="s">
        <v>359</v>
      </c>
      <c r="L6" t="s">
        <v>362</v>
      </c>
      <c r="Q6" t="s">
        <v>363</v>
      </c>
      <c r="R6" t="s">
        <v>352</v>
      </c>
    </row>
    <row r="7" spans="1:18">
      <c r="A7" t="s">
        <v>71</v>
      </c>
      <c r="B7" t="s">
        <v>72</v>
      </c>
      <c r="C7" t="s">
        <v>55</v>
      </c>
      <c r="D7" t="s">
        <v>341</v>
      </c>
      <c r="E7" t="s">
        <v>70</v>
      </c>
      <c r="F7" t="s">
        <v>359</v>
      </c>
      <c r="G7" s="12">
        <v>2</v>
      </c>
      <c r="H7" s="12" t="s">
        <v>360</v>
      </c>
      <c r="I7" s="9" t="s">
        <v>345</v>
      </c>
      <c r="J7" s="10" t="s">
        <v>361</v>
      </c>
      <c r="K7" s="10" t="s">
        <v>359</v>
      </c>
      <c r="L7" t="s">
        <v>362</v>
      </c>
      <c r="Q7" t="s">
        <v>363</v>
      </c>
      <c r="R7" t="s">
        <v>352</v>
      </c>
    </row>
    <row r="8" spans="1:18">
      <c r="A8" t="s">
        <v>73</v>
      </c>
      <c r="B8" t="s">
        <v>74</v>
      </c>
      <c r="C8" t="s">
        <v>55</v>
      </c>
      <c r="D8" t="s">
        <v>341</v>
      </c>
      <c r="E8" t="s">
        <v>70</v>
      </c>
      <c r="F8" t="s">
        <v>359</v>
      </c>
      <c r="G8" s="12">
        <v>2</v>
      </c>
      <c r="H8" s="12" t="s">
        <v>360</v>
      </c>
      <c r="I8" s="9" t="s">
        <v>345</v>
      </c>
      <c r="J8" s="10" t="s">
        <v>361</v>
      </c>
      <c r="K8" s="10" t="s">
        <v>359</v>
      </c>
      <c r="L8" t="s">
        <v>362</v>
      </c>
      <c r="Q8" t="s">
        <v>363</v>
      </c>
      <c r="R8" t="s">
        <v>352</v>
      </c>
    </row>
    <row r="9" spans="1:18">
      <c r="A9" t="s">
        <v>75</v>
      </c>
      <c r="B9" t="s">
        <v>76</v>
      </c>
      <c r="C9" t="s">
        <v>55</v>
      </c>
      <c r="D9" t="s">
        <v>341</v>
      </c>
      <c r="E9" t="s">
        <v>70</v>
      </c>
      <c r="F9" t="s">
        <v>359</v>
      </c>
      <c r="G9" s="12">
        <v>2</v>
      </c>
      <c r="H9" s="12" t="s">
        <v>360</v>
      </c>
      <c r="I9" s="9" t="s">
        <v>345</v>
      </c>
      <c r="J9" s="10" t="s">
        <v>361</v>
      </c>
      <c r="K9" s="10" t="s">
        <v>359</v>
      </c>
      <c r="L9" t="s">
        <v>362</v>
      </c>
      <c r="Q9" t="s">
        <v>363</v>
      </c>
      <c r="R9" t="s">
        <v>352</v>
      </c>
    </row>
    <row r="10" spans="1:18">
      <c r="A10" t="s">
        <v>77</v>
      </c>
      <c r="B10" t="s">
        <v>78</v>
      </c>
      <c r="C10" t="s">
        <v>79</v>
      </c>
      <c r="D10" s="12" t="s">
        <v>341</v>
      </c>
      <c r="E10" t="s">
        <v>38</v>
      </c>
      <c r="F10" t="s">
        <v>342</v>
      </c>
      <c r="G10">
        <v>0</v>
      </c>
      <c r="H10" s="8" t="s">
        <v>343</v>
      </c>
      <c r="I10" s="10" t="s">
        <v>349</v>
      </c>
      <c r="J10" s="9" t="s">
        <v>345</v>
      </c>
      <c r="K10" s="9" t="s">
        <v>346</v>
      </c>
      <c r="L10" t="s">
        <v>347</v>
      </c>
      <c r="M10" t="s">
        <v>364</v>
      </c>
      <c r="N10" s="10" t="s">
        <v>349</v>
      </c>
      <c r="O10" t="s">
        <v>365</v>
      </c>
      <c r="P10" s="11" t="s">
        <v>351</v>
      </c>
      <c r="Q10" t="s">
        <v>57</v>
      </c>
      <c r="R10" t="s">
        <v>352</v>
      </c>
    </row>
    <row r="11" spans="1:18">
      <c r="A11" t="s">
        <v>80</v>
      </c>
      <c r="B11" t="s">
        <v>81</v>
      </c>
      <c r="C11" t="s">
        <v>79</v>
      </c>
      <c r="D11" s="12" t="s">
        <v>341</v>
      </c>
      <c r="E11" t="s">
        <v>38</v>
      </c>
      <c r="F11" t="s">
        <v>342</v>
      </c>
      <c r="G11">
        <v>0</v>
      </c>
      <c r="H11" s="8" t="s">
        <v>343</v>
      </c>
      <c r="I11" s="10" t="s">
        <v>349</v>
      </c>
      <c r="J11" s="9" t="s">
        <v>345</v>
      </c>
      <c r="K11" s="9" t="s">
        <v>346</v>
      </c>
      <c r="L11" t="s">
        <v>347</v>
      </c>
      <c r="M11" t="s">
        <v>366</v>
      </c>
      <c r="N11" s="10" t="s">
        <v>349</v>
      </c>
      <c r="O11" t="s">
        <v>367</v>
      </c>
      <c r="P11" s="11" t="s">
        <v>351</v>
      </c>
      <c r="Q11" t="s">
        <v>57</v>
      </c>
      <c r="R11" t="s">
        <v>352</v>
      </c>
    </row>
    <row r="12" spans="1:18" ht="27" customHeight="1">
      <c r="A12" t="s">
        <v>82</v>
      </c>
      <c r="B12" t="s">
        <v>83</v>
      </c>
      <c r="C12" t="s">
        <v>79</v>
      </c>
      <c r="D12" t="s">
        <v>368</v>
      </c>
      <c r="E12" t="s">
        <v>38</v>
      </c>
      <c r="F12" t="s">
        <v>342</v>
      </c>
      <c r="G12">
        <v>0</v>
      </c>
      <c r="H12" s="8" t="s">
        <v>343</v>
      </c>
      <c r="I12" s="10" t="s">
        <v>349</v>
      </c>
      <c r="J12" s="9" t="s">
        <v>345</v>
      </c>
      <c r="K12" s="9" t="s">
        <v>346</v>
      </c>
      <c r="L12" t="s">
        <v>347</v>
      </c>
      <c r="M12" t="s">
        <v>369</v>
      </c>
      <c r="N12" s="10" t="s">
        <v>349</v>
      </c>
      <c r="O12" t="s">
        <v>370</v>
      </c>
      <c r="P12" s="11" t="s">
        <v>351</v>
      </c>
      <c r="Q12" t="s">
        <v>57</v>
      </c>
      <c r="R12" t="s">
        <v>352</v>
      </c>
    </row>
    <row r="13" spans="1:18">
      <c r="A13" t="s">
        <v>84</v>
      </c>
      <c r="B13" t="s">
        <v>85</v>
      </c>
      <c r="C13" t="s">
        <v>79</v>
      </c>
      <c r="D13" t="s">
        <v>368</v>
      </c>
      <c r="E13" t="s">
        <v>87</v>
      </c>
      <c r="F13" t="s">
        <v>359</v>
      </c>
      <c r="G13" s="13">
        <v>1</v>
      </c>
      <c r="H13" s="13" t="s">
        <v>371</v>
      </c>
      <c r="I13" s="9" t="s">
        <v>372</v>
      </c>
      <c r="J13" s="10" t="s">
        <v>361</v>
      </c>
      <c r="K13" s="10" t="s">
        <v>359</v>
      </c>
      <c r="L13" t="s">
        <v>362</v>
      </c>
      <c r="Q13" t="s">
        <v>57</v>
      </c>
      <c r="R13" t="s">
        <v>352</v>
      </c>
    </row>
    <row r="14" spans="1:18">
      <c r="A14" t="s">
        <v>88</v>
      </c>
      <c r="B14" t="s">
        <v>89</v>
      </c>
      <c r="C14" t="s">
        <v>79</v>
      </c>
      <c r="D14" t="s">
        <v>368</v>
      </c>
      <c r="E14" t="s">
        <v>87</v>
      </c>
      <c r="F14" t="s">
        <v>359</v>
      </c>
      <c r="G14" s="13">
        <v>1</v>
      </c>
      <c r="H14" s="13" t="s">
        <v>371</v>
      </c>
      <c r="I14" s="9" t="s">
        <v>372</v>
      </c>
      <c r="J14" s="10" t="s">
        <v>361</v>
      </c>
      <c r="K14" s="10" t="s">
        <v>359</v>
      </c>
      <c r="L14" t="s">
        <v>362</v>
      </c>
      <c r="Q14" t="s">
        <v>57</v>
      </c>
      <c r="R14" t="s">
        <v>352</v>
      </c>
    </row>
    <row r="15" spans="1:18">
      <c r="A15" t="s">
        <v>90</v>
      </c>
      <c r="B15" t="s">
        <v>91</v>
      </c>
      <c r="C15" t="s">
        <v>79</v>
      </c>
      <c r="D15" t="s">
        <v>368</v>
      </c>
      <c r="E15" t="s">
        <v>87</v>
      </c>
      <c r="F15" t="s">
        <v>359</v>
      </c>
      <c r="G15" s="13">
        <v>1</v>
      </c>
      <c r="H15" s="13" t="s">
        <v>371</v>
      </c>
      <c r="I15" s="9" t="s">
        <v>372</v>
      </c>
      <c r="J15" s="10" t="s">
        <v>361</v>
      </c>
      <c r="K15" s="10" t="s">
        <v>359</v>
      </c>
      <c r="L15" t="s">
        <v>362</v>
      </c>
      <c r="Q15" t="s">
        <v>57</v>
      </c>
      <c r="R15" t="s">
        <v>352</v>
      </c>
    </row>
    <row r="16" spans="1:18">
      <c r="A16" t="s">
        <v>92</v>
      </c>
      <c r="B16" t="s">
        <v>93</v>
      </c>
      <c r="C16" t="s">
        <v>79</v>
      </c>
      <c r="D16" t="s">
        <v>368</v>
      </c>
      <c r="E16" t="s">
        <v>87</v>
      </c>
      <c r="F16" t="s">
        <v>359</v>
      </c>
      <c r="G16" s="13">
        <v>1</v>
      </c>
      <c r="H16" s="13" t="s">
        <v>371</v>
      </c>
      <c r="I16" s="9" t="s">
        <v>372</v>
      </c>
      <c r="J16" s="10" t="s">
        <v>361</v>
      </c>
      <c r="K16" s="10" t="s">
        <v>359</v>
      </c>
      <c r="L16" t="s">
        <v>362</v>
      </c>
      <c r="Q16" t="s">
        <v>57</v>
      </c>
      <c r="R16" t="s">
        <v>352</v>
      </c>
    </row>
    <row r="17" spans="1:18">
      <c r="A17" t="s">
        <v>94</v>
      </c>
      <c r="B17" t="s">
        <v>95</v>
      </c>
      <c r="C17" t="s">
        <v>79</v>
      </c>
      <c r="D17" t="s">
        <v>368</v>
      </c>
      <c r="E17" t="s">
        <v>38</v>
      </c>
      <c r="F17" t="s">
        <v>342</v>
      </c>
      <c r="G17">
        <v>0</v>
      </c>
      <c r="H17" s="8"/>
      <c r="I17" s="10" t="s">
        <v>349</v>
      </c>
      <c r="J17" s="9" t="s">
        <v>345</v>
      </c>
      <c r="K17" s="9" t="s">
        <v>346</v>
      </c>
      <c r="L17" t="s">
        <v>347</v>
      </c>
      <c r="M17" t="s">
        <v>373</v>
      </c>
      <c r="N17" s="10" t="s">
        <v>349</v>
      </c>
      <c r="O17" t="s">
        <v>374</v>
      </c>
      <c r="P17" s="11" t="s">
        <v>351</v>
      </c>
      <c r="Q17" t="s">
        <v>57</v>
      </c>
      <c r="R17" t="s">
        <v>352</v>
      </c>
    </row>
    <row r="18" spans="1:18">
      <c r="A18" t="s">
        <v>97</v>
      </c>
      <c r="B18" t="s">
        <v>98</v>
      </c>
      <c r="C18" t="s">
        <v>79</v>
      </c>
      <c r="D18" t="s">
        <v>368</v>
      </c>
      <c r="E18" t="s">
        <v>38</v>
      </c>
      <c r="F18" t="s">
        <v>342</v>
      </c>
      <c r="G18">
        <v>0</v>
      </c>
      <c r="H18" s="8"/>
      <c r="I18" s="10" t="s">
        <v>349</v>
      </c>
      <c r="J18" s="9" t="s">
        <v>345</v>
      </c>
      <c r="K18" s="9" t="s">
        <v>346</v>
      </c>
      <c r="L18" t="s">
        <v>347</v>
      </c>
      <c r="M18" t="s">
        <v>375</v>
      </c>
      <c r="N18" s="10" t="s">
        <v>349</v>
      </c>
      <c r="O18" t="s">
        <v>376</v>
      </c>
      <c r="P18" s="11" t="s">
        <v>351</v>
      </c>
      <c r="Q18" t="s">
        <v>57</v>
      </c>
      <c r="R18" t="s">
        <v>352</v>
      </c>
    </row>
    <row r="19" spans="1:18">
      <c r="A19" t="s">
        <v>99</v>
      </c>
      <c r="B19" t="s">
        <v>100</v>
      </c>
      <c r="C19" t="s">
        <v>79</v>
      </c>
      <c r="D19" t="s">
        <v>368</v>
      </c>
      <c r="E19" t="s">
        <v>87</v>
      </c>
      <c r="F19" t="s">
        <v>359</v>
      </c>
      <c r="G19">
        <v>0</v>
      </c>
      <c r="I19" s="9" t="s">
        <v>345</v>
      </c>
      <c r="J19" s="10" t="s">
        <v>361</v>
      </c>
      <c r="K19" s="10" t="s">
        <v>359</v>
      </c>
      <c r="L19" t="s">
        <v>362</v>
      </c>
      <c r="Q19" t="s">
        <v>57</v>
      </c>
      <c r="R19" t="s">
        <v>352</v>
      </c>
    </row>
    <row r="20" spans="1:18">
      <c r="A20" t="s">
        <v>101</v>
      </c>
      <c r="B20" t="s">
        <v>102</v>
      </c>
      <c r="C20" t="s">
        <v>79</v>
      </c>
      <c r="D20" t="s">
        <v>368</v>
      </c>
      <c r="E20" t="s">
        <v>70</v>
      </c>
      <c r="F20" t="s">
        <v>359</v>
      </c>
      <c r="G20" s="12">
        <v>2</v>
      </c>
      <c r="H20" s="12" t="s">
        <v>360</v>
      </c>
      <c r="I20" s="9" t="s">
        <v>345</v>
      </c>
      <c r="J20" s="10" t="s">
        <v>361</v>
      </c>
      <c r="K20" s="10" t="s">
        <v>359</v>
      </c>
      <c r="L20" t="s">
        <v>362</v>
      </c>
      <c r="Q20" t="s">
        <v>363</v>
      </c>
      <c r="R20" t="s">
        <v>352</v>
      </c>
    </row>
    <row r="21" spans="1:18">
      <c r="A21" t="s">
        <v>103</v>
      </c>
      <c r="B21" t="s">
        <v>104</v>
      </c>
      <c r="C21" t="s">
        <v>79</v>
      </c>
      <c r="D21" t="s">
        <v>368</v>
      </c>
      <c r="E21" t="s">
        <v>87</v>
      </c>
      <c r="F21" t="s">
        <v>359</v>
      </c>
      <c r="G21">
        <v>0</v>
      </c>
      <c r="I21" s="9" t="s">
        <v>345</v>
      </c>
      <c r="J21" s="10" t="s">
        <v>361</v>
      </c>
      <c r="K21" s="10" t="s">
        <v>359</v>
      </c>
      <c r="L21" t="s">
        <v>362</v>
      </c>
      <c r="Q21" t="s">
        <v>57</v>
      </c>
      <c r="R21" t="s">
        <v>352</v>
      </c>
    </row>
    <row r="22" spans="1:18">
      <c r="A22" t="s">
        <v>106</v>
      </c>
      <c r="B22" t="s">
        <v>107</v>
      </c>
      <c r="C22" t="s">
        <v>79</v>
      </c>
      <c r="D22" t="s">
        <v>368</v>
      </c>
      <c r="E22" t="s">
        <v>87</v>
      </c>
      <c r="F22" t="s">
        <v>377</v>
      </c>
      <c r="G22" s="13">
        <v>1</v>
      </c>
      <c r="H22" s="13" t="s">
        <v>371</v>
      </c>
      <c r="I22" s="10">
        <v>0</v>
      </c>
      <c r="J22" s="9" t="s">
        <v>345</v>
      </c>
      <c r="K22" s="9" t="s">
        <v>378</v>
      </c>
      <c r="L22" t="s">
        <v>362</v>
      </c>
      <c r="Q22" t="s">
        <v>57</v>
      </c>
      <c r="R22" t="s">
        <v>352</v>
      </c>
    </row>
    <row r="23" spans="1:18">
      <c r="A23" t="s">
        <v>109</v>
      </c>
      <c r="B23" t="s">
        <v>110</v>
      </c>
      <c r="C23" t="s">
        <v>79</v>
      </c>
      <c r="D23" t="s">
        <v>368</v>
      </c>
      <c r="E23" t="s">
        <v>87</v>
      </c>
      <c r="F23" t="s">
        <v>377</v>
      </c>
      <c r="G23" s="13">
        <v>1</v>
      </c>
      <c r="H23" s="13" t="s">
        <v>371</v>
      </c>
      <c r="I23" s="10">
        <v>0</v>
      </c>
      <c r="J23" s="9" t="s">
        <v>345</v>
      </c>
      <c r="K23" s="9" t="s">
        <v>378</v>
      </c>
      <c r="L23" t="s">
        <v>362</v>
      </c>
      <c r="Q23" t="s">
        <v>57</v>
      </c>
      <c r="R23" t="s">
        <v>352</v>
      </c>
    </row>
    <row r="24" spans="1:18">
      <c r="A24" t="s">
        <v>111</v>
      </c>
      <c r="B24" t="s">
        <v>112</v>
      </c>
      <c r="C24" t="s">
        <v>79</v>
      </c>
      <c r="D24" t="s">
        <v>368</v>
      </c>
      <c r="E24" t="s">
        <v>87</v>
      </c>
      <c r="F24" t="s">
        <v>377</v>
      </c>
      <c r="G24" s="13">
        <v>1</v>
      </c>
      <c r="H24" s="13" t="s">
        <v>371</v>
      </c>
      <c r="I24" s="10">
        <v>0</v>
      </c>
      <c r="J24" s="9" t="s">
        <v>345</v>
      </c>
      <c r="K24" s="9" t="s">
        <v>378</v>
      </c>
      <c r="L24" t="s">
        <v>362</v>
      </c>
      <c r="Q24" t="s">
        <v>57</v>
      </c>
      <c r="R24" t="s">
        <v>352</v>
      </c>
    </row>
    <row r="25" spans="1:18">
      <c r="A25" t="s">
        <v>113</v>
      </c>
      <c r="B25" t="s">
        <v>114</v>
      </c>
      <c r="C25" t="s">
        <v>79</v>
      </c>
      <c r="D25" t="s">
        <v>368</v>
      </c>
      <c r="E25" t="s">
        <v>87</v>
      </c>
      <c r="F25" t="s">
        <v>377</v>
      </c>
      <c r="G25" s="13">
        <v>1</v>
      </c>
      <c r="H25" s="13" t="s">
        <v>371</v>
      </c>
      <c r="I25" s="10">
        <v>0</v>
      </c>
      <c r="J25" s="9" t="s">
        <v>345</v>
      </c>
      <c r="K25" s="9" t="s">
        <v>378</v>
      </c>
      <c r="L25" t="s">
        <v>362</v>
      </c>
      <c r="Q25" t="s">
        <v>57</v>
      </c>
      <c r="R25" t="s">
        <v>352</v>
      </c>
    </row>
    <row r="26" spans="1:18">
      <c r="A26" t="s">
        <v>115</v>
      </c>
      <c r="B26" t="s">
        <v>116</v>
      </c>
      <c r="C26" t="s">
        <v>79</v>
      </c>
      <c r="D26" t="s">
        <v>368</v>
      </c>
      <c r="E26" t="s">
        <v>87</v>
      </c>
      <c r="F26" t="s">
        <v>377</v>
      </c>
      <c r="G26" s="13">
        <v>1</v>
      </c>
      <c r="H26" s="13" t="s">
        <v>371</v>
      </c>
      <c r="I26" s="10">
        <v>0</v>
      </c>
      <c r="J26" s="9" t="s">
        <v>345</v>
      </c>
      <c r="K26" s="9" t="s">
        <v>378</v>
      </c>
      <c r="L26" t="s">
        <v>362</v>
      </c>
      <c r="Q26" t="s">
        <v>57</v>
      </c>
      <c r="R26" t="s">
        <v>352</v>
      </c>
    </row>
    <row r="27" spans="1:18">
      <c r="A27" t="s">
        <v>117</v>
      </c>
      <c r="B27" t="s">
        <v>118</v>
      </c>
      <c r="C27" t="s">
        <v>79</v>
      </c>
      <c r="D27" t="s">
        <v>368</v>
      </c>
      <c r="E27" t="s">
        <v>87</v>
      </c>
      <c r="F27" t="s">
        <v>377</v>
      </c>
      <c r="G27" s="13">
        <v>1</v>
      </c>
      <c r="H27" s="13" t="s">
        <v>371</v>
      </c>
      <c r="I27" s="10">
        <v>0</v>
      </c>
      <c r="J27" s="9" t="s">
        <v>345</v>
      </c>
      <c r="K27" s="9" t="s">
        <v>378</v>
      </c>
      <c r="L27" t="s">
        <v>362</v>
      </c>
      <c r="Q27" t="s">
        <v>57</v>
      </c>
      <c r="R27" t="s">
        <v>352</v>
      </c>
    </row>
    <row r="28" spans="1:18">
      <c r="A28" t="s">
        <v>119</v>
      </c>
      <c r="B28" t="s">
        <v>120</v>
      </c>
      <c r="C28" t="s">
        <v>79</v>
      </c>
      <c r="D28" t="s">
        <v>368</v>
      </c>
      <c r="E28" t="s">
        <v>87</v>
      </c>
      <c r="F28" t="s">
        <v>359</v>
      </c>
      <c r="G28">
        <v>0</v>
      </c>
      <c r="I28" s="9" t="s">
        <v>345</v>
      </c>
      <c r="J28" s="10" t="s">
        <v>361</v>
      </c>
      <c r="K28" s="10" t="s">
        <v>359</v>
      </c>
      <c r="L28" t="s">
        <v>362</v>
      </c>
      <c r="Q28" t="s">
        <v>57</v>
      </c>
      <c r="R28" t="s">
        <v>352</v>
      </c>
    </row>
    <row r="29" spans="1:18">
      <c r="A29" t="s">
        <v>122</v>
      </c>
      <c r="B29" t="s">
        <v>123</v>
      </c>
      <c r="C29" t="s">
        <v>79</v>
      </c>
      <c r="D29" t="s">
        <v>368</v>
      </c>
      <c r="E29" t="s">
        <v>87</v>
      </c>
      <c r="F29" t="s">
        <v>359</v>
      </c>
      <c r="G29">
        <v>0</v>
      </c>
      <c r="I29" s="9" t="s">
        <v>345</v>
      </c>
      <c r="J29" s="10" t="s">
        <v>361</v>
      </c>
      <c r="K29" s="10" t="s">
        <v>359</v>
      </c>
      <c r="L29" t="s">
        <v>362</v>
      </c>
      <c r="Q29" t="s">
        <v>57</v>
      </c>
      <c r="R29" t="s">
        <v>352</v>
      </c>
    </row>
    <row r="30" spans="1:18">
      <c r="A30" t="s">
        <v>124</v>
      </c>
      <c r="B30" t="s">
        <v>125</v>
      </c>
      <c r="C30" t="s">
        <v>79</v>
      </c>
      <c r="D30" t="s">
        <v>368</v>
      </c>
      <c r="E30" t="s">
        <v>87</v>
      </c>
      <c r="F30" t="s">
        <v>377</v>
      </c>
      <c r="G30">
        <v>0</v>
      </c>
      <c r="H30" t="s">
        <v>379</v>
      </c>
      <c r="I30" s="10" t="s">
        <v>361</v>
      </c>
      <c r="J30" s="10" t="s">
        <v>361</v>
      </c>
      <c r="K30" s="10" t="s">
        <v>380</v>
      </c>
      <c r="L30" t="s">
        <v>347</v>
      </c>
      <c r="Q30" t="s">
        <v>57</v>
      </c>
      <c r="R30" t="s">
        <v>352</v>
      </c>
    </row>
    <row r="31" spans="1:18">
      <c r="A31" t="s">
        <v>126</v>
      </c>
      <c r="B31" t="s">
        <v>127</v>
      </c>
      <c r="C31" t="s">
        <v>79</v>
      </c>
      <c r="D31" t="s">
        <v>368</v>
      </c>
      <c r="E31" t="s">
        <v>87</v>
      </c>
      <c r="F31" t="s">
        <v>377</v>
      </c>
      <c r="G31">
        <v>0</v>
      </c>
      <c r="H31" t="s">
        <v>379</v>
      </c>
      <c r="I31" s="10" t="s">
        <v>361</v>
      </c>
      <c r="J31" s="10" t="s">
        <v>361</v>
      </c>
      <c r="K31" s="10" t="s">
        <v>380</v>
      </c>
      <c r="L31" t="s">
        <v>347</v>
      </c>
      <c r="P31" s="11"/>
      <c r="Q31" t="s">
        <v>57</v>
      </c>
      <c r="R31" t="s">
        <v>352</v>
      </c>
    </row>
    <row r="32" spans="1:18">
      <c r="A32" t="s">
        <v>128</v>
      </c>
      <c r="B32" t="s">
        <v>129</v>
      </c>
      <c r="C32" t="s">
        <v>79</v>
      </c>
      <c r="D32" t="s">
        <v>368</v>
      </c>
      <c r="E32" t="s">
        <v>87</v>
      </c>
      <c r="F32" t="s">
        <v>359</v>
      </c>
      <c r="G32">
        <v>0</v>
      </c>
      <c r="I32" s="9" t="s">
        <v>345</v>
      </c>
      <c r="J32" s="10" t="s">
        <v>361</v>
      </c>
      <c r="K32" s="10" t="s">
        <v>359</v>
      </c>
      <c r="L32" t="s">
        <v>362</v>
      </c>
      <c r="Q32" t="s">
        <v>57</v>
      </c>
      <c r="R32" t="s">
        <v>352</v>
      </c>
    </row>
    <row r="33" spans="1:18">
      <c r="A33" t="s">
        <v>131</v>
      </c>
      <c r="B33" t="s">
        <v>132</v>
      </c>
      <c r="C33" t="s">
        <v>79</v>
      </c>
      <c r="D33" t="s">
        <v>368</v>
      </c>
      <c r="E33" t="s">
        <v>87</v>
      </c>
      <c r="F33" t="s">
        <v>359</v>
      </c>
      <c r="G33">
        <v>0</v>
      </c>
      <c r="I33" s="9" t="s">
        <v>345</v>
      </c>
      <c r="J33" s="10" t="s">
        <v>361</v>
      </c>
      <c r="K33" s="10" t="s">
        <v>359</v>
      </c>
      <c r="L33" t="s">
        <v>362</v>
      </c>
      <c r="Q33" t="s">
        <v>57</v>
      </c>
      <c r="R33" t="s">
        <v>352</v>
      </c>
    </row>
    <row r="34" spans="1:18">
      <c r="A34" t="s">
        <v>134</v>
      </c>
      <c r="B34" t="s">
        <v>135</v>
      </c>
      <c r="C34" t="s">
        <v>79</v>
      </c>
      <c r="D34" t="s">
        <v>368</v>
      </c>
      <c r="E34" t="s">
        <v>87</v>
      </c>
      <c r="F34" t="s">
        <v>359</v>
      </c>
      <c r="G34">
        <v>0</v>
      </c>
      <c r="I34" s="9" t="s">
        <v>345</v>
      </c>
      <c r="J34" s="10" t="s">
        <v>361</v>
      </c>
      <c r="K34" s="10" t="s">
        <v>359</v>
      </c>
      <c r="L34" t="s">
        <v>362</v>
      </c>
      <c r="Q34" t="s">
        <v>57</v>
      </c>
      <c r="R34" t="s">
        <v>352</v>
      </c>
    </row>
    <row r="35" spans="1:18">
      <c r="A35" t="s">
        <v>137</v>
      </c>
      <c r="B35" t="s">
        <v>138</v>
      </c>
      <c r="C35" t="s">
        <v>79</v>
      </c>
      <c r="D35" t="s">
        <v>368</v>
      </c>
      <c r="E35" t="s">
        <v>87</v>
      </c>
      <c r="F35" t="s">
        <v>359</v>
      </c>
      <c r="G35">
        <v>0</v>
      </c>
      <c r="I35" s="9" t="s">
        <v>345</v>
      </c>
      <c r="J35" s="10" t="s">
        <v>361</v>
      </c>
      <c r="K35" s="10" t="s">
        <v>359</v>
      </c>
      <c r="L35" t="s">
        <v>362</v>
      </c>
      <c r="Q35" t="s">
        <v>57</v>
      </c>
      <c r="R35" t="s">
        <v>381</v>
      </c>
    </row>
    <row r="36" spans="1:18">
      <c r="A36" t="s">
        <v>139</v>
      </c>
      <c r="B36" t="s">
        <v>140</v>
      </c>
      <c r="C36" t="s">
        <v>79</v>
      </c>
      <c r="D36" t="s">
        <v>368</v>
      </c>
      <c r="E36" t="s">
        <v>87</v>
      </c>
      <c r="F36" t="s">
        <v>377</v>
      </c>
      <c r="G36">
        <v>0</v>
      </c>
      <c r="I36" s="10" t="s">
        <v>382</v>
      </c>
      <c r="J36" s="9" t="s">
        <v>345</v>
      </c>
      <c r="K36" s="9" t="s">
        <v>383</v>
      </c>
      <c r="L36" t="s">
        <v>347</v>
      </c>
      <c r="Q36" t="s">
        <v>57</v>
      </c>
      <c r="R36" t="s">
        <v>352</v>
      </c>
    </row>
    <row r="37" spans="1:18">
      <c r="A37" t="s">
        <v>143</v>
      </c>
      <c r="B37" t="s">
        <v>144</v>
      </c>
      <c r="C37" t="s">
        <v>79</v>
      </c>
      <c r="D37" t="s">
        <v>368</v>
      </c>
      <c r="E37" t="s">
        <v>87</v>
      </c>
      <c r="F37" t="s">
        <v>377</v>
      </c>
      <c r="G37">
        <v>0</v>
      </c>
      <c r="I37" s="10" t="s">
        <v>382</v>
      </c>
      <c r="J37" s="9" t="s">
        <v>345</v>
      </c>
      <c r="K37" s="9" t="s">
        <v>383</v>
      </c>
      <c r="L37" t="s">
        <v>347</v>
      </c>
      <c r="Q37" t="s">
        <v>57</v>
      </c>
      <c r="R37" t="s">
        <v>352</v>
      </c>
    </row>
    <row r="38" spans="1:18">
      <c r="A38" t="s">
        <v>145</v>
      </c>
      <c r="B38" t="s">
        <v>146</v>
      </c>
      <c r="C38" t="s">
        <v>79</v>
      </c>
      <c r="D38" t="s">
        <v>368</v>
      </c>
      <c r="E38" t="s">
        <v>87</v>
      </c>
      <c r="F38" t="s">
        <v>359</v>
      </c>
      <c r="G38">
        <v>0</v>
      </c>
      <c r="I38" s="9" t="s">
        <v>345</v>
      </c>
      <c r="J38" s="10" t="s">
        <v>361</v>
      </c>
      <c r="K38" s="10" t="s">
        <v>359</v>
      </c>
      <c r="L38" t="s">
        <v>362</v>
      </c>
      <c r="Q38" t="s">
        <v>57</v>
      </c>
      <c r="R38" t="s">
        <v>352</v>
      </c>
    </row>
    <row r="39" spans="1:18">
      <c r="A39" t="s">
        <v>148</v>
      </c>
      <c r="B39" t="s">
        <v>149</v>
      </c>
      <c r="C39" t="s">
        <v>79</v>
      </c>
      <c r="D39" t="s">
        <v>368</v>
      </c>
      <c r="E39" t="s">
        <v>87</v>
      </c>
      <c r="F39" t="s">
        <v>359</v>
      </c>
      <c r="G39">
        <v>0</v>
      </c>
      <c r="I39" s="9" t="s">
        <v>345</v>
      </c>
      <c r="J39" s="10" t="s">
        <v>361</v>
      </c>
      <c r="K39" s="10" t="s">
        <v>359</v>
      </c>
      <c r="L39" t="s">
        <v>347</v>
      </c>
      <c r="Q39" t="s">
        <v>57</v>
      </c>
      <c r="R39" t="s">
        <v>352</v>
      </c>
    </row>
    <row r="40" spans="1:18">
      <c r="A40" t="s">
        <v>150</v>
      </c>
      <c r="B40" t="s">
        <v>151</v>
      </c>
      <c r="C40" t="s">
        <v>79</v>
      </c>
      <c r="D40" t="s">
        <v>368</v>
      </c>
      <c r="E40" t="s">
        <v>87</v>
      </c>
      <c r="F40" t="s">
        <v>359</v>
      </c>
      <c r="G40">
        <v>0</v>
      </c>
      <c r="I40" s="9" t="s">
        <v>345</v>
      </c>
      <c r="J40" s="10" t="s">
        <v>361</v>
      </c>
      <c r="K40" s="10" t="s">
        <v>359</v>
      </c>
      <c r="L40" t="s">
        <v>347</v>
      </c>
      <c r="P40" s="11"/>
      <c r="Q40" t="s">
        <v>57</v>
      </c>
      <c r="R40" t="s">
        <v>352</v>
      </c>
    </row>
    <row r="41" spans="1:18">
      <c r="A41" t="s">
        <v>152</v>
      </c>
      <c r="B41" t="s">
        <v>153</v>
      </c>
      <c r="C41" t="s">
        <v>79</v>
      </c>
      <c r="D41" t="s">
        <v>368</v>
      </c>
      <c r="E41" t="s">
        <v>87</v>
      </c>
      <c r="F41" t="s">
        <v>359</v>
      </c>
      <c r="G41">
        <v>0</v>
      </c>
      <c r="I41" s="9" t="s">
        <v>345</v>
      </c>
      <c r="J41" s="10" t="s">
        <v>361</v>
      </c>
      <c r="K41" s="10" t="s">
        <v>359</v>
      </c>
      <c r="L41" t="s">
        <v>347</v>
      </c>
      <c r="Q41" t="s">
        <v>57</v>
      </c>
      <c r="R41" t="s">
        <v>352</v>
      </c>
    </row>
    <row r="42" spans="1:18">
      <c r="A42" t="s">
        <v>155</v>
      </c>
      <c r="B42" t="s">
        <v>156</v>
      </c>
      <c r="C42" t="s">
        <v>157</v>
      </c>
      <c r="D42" t="s">
        <v>341</v>
      </c>
      <c r="E42" t="s">
        <v>87</v>
      </c>
      <c r="F42" t="s">
        <v>377</v>
      </c>
      <c r="G42">
        <v>0</v>
      </c>
      <c r="I42" s="10" t="s">
        <v>384</v>
      </c>
      <c r="J42" s="9" t="s">
        <v>345</v>
      </c>
      <c r="K42" s="9" t="s">
        <v>385</v>
      </c>
      <c r="L42" t="s">
        <v>347</v>
      </c>
      <c r="Q42" t="s">
        <v>57</v>
      </c>
      <c r="R42" t="s">
        <v>352</v>
      </c>
    </row>
    <row r="43" spans="1:18">
      <c r="A43" t="s">
        <v>159</v>
      </c>
      <c r="B43" t="s">
        <v>160</v>
      </c>
      <c r="C43" t="s">
        <v>157</v>
      </c>
      <c r="D43" t="s">
        <v>341</v>
      </c>
      <c r="E43" t="s">
        <v>87</v>
      </c>
      <c r="F43" t="s">
        <v>377</v>
      </c>
      <c r="G43">
        <v>0</v>
      </c>
      <c r="I43" s="10" t="s">
        <v>384</v>
      </c>
      <c r="J43" s="9" t="s">
        <v>345</v>
      </c>
      <c r="K43" s="9" t="s">
        <v>385</v>
      </c>
      <c r="L43" t="s">
        <v>347</v>
      </c>
      <c r="Q43" t="s">
        <v>57</v>
      </c>
      <c r="R43" t="s">
        <v>352</v>
      </c>
    </row>
    <row r="44" spans="1:18">
      <c r="A44" t="s">
        <v>161</v>
      </c>
      <c r="B44" s="14" t="s">
        <v>162</v>
      </c>
      <c r="C44" t="s">
        <v>157</v>
      </c>
      <c r="D44" t="s">
        <v>341</v>
      </c>
      <c r="E44" t="s">
        <v>87</v>
      </c>
      <c r="F44" t="s">
        <v>377</v>
      </c>
      <c r="G44">
        <v>0</v>
      </c>
      <c r="I44" s="10" t="s">
        <v>384</v>
      </c>
      <c r="J44" s="9" t="s">
        <v>345</v>
      </c>
      <c r="K44" s="9" t="s">
        <v>385</v>
      </c>
      <c r="L44" t="s">
        <v>347</v>
      </c>
      <c r="M44" s="14" t="s">
        <v>386</v>
      </c>
      <c r="N44" s="11" t="s">
        <v>351</v>
      </c>
      <c r="O44" t="s">
        <v>358</v>
      </c>
      <c r="P44" s="11" t="s">
        <v>351</v>
      </c>
      <c r="Q44" t="s">
        <v>57</v>
      </c>
      <c r="R44" t="s">
        <v>352</v>
      </c>
    </row>
    <row r="45" spans="1:18">
      <c r="A45" t="s">
        <v>164</v>
      </c>
      <c r="B45" s="14" t="s">
        <v>165</v>
      </c>
      <c r="C45" t="s">
        <v>157</v>
      </c>
      <c r="D45" t="s">
        <v>341</v>
      </c>
      <c r="E45" t="s">
        <v>87</v>
      </c>
      <c r="F45" t="s">
        <v>377</v>
      </c>
      <c r="G45">
        <v>0</v>
      </c>
      <c r="I45" s="10" t="s">
        <v>384</v>
      </c>
      <c r="J45" s="9" t="s">
        <v>345</v>
      </c>
      <c r="K45" s="9" t="s">
        <v>385</v>
      </c>
      <c r="L45" t="s">
        <v>347</v>
      </c>
      <c r="M45" s="14" t="s">
        <v>387</v>
      </c>
      <c r="N45" s="11" t="s">
        <v>351</v>
      </c>
      <c r="O45" t="s">
        <v>358</v>
      </c>
      <c r="P45" s="11" t="s">
        <v>351</v>
      </c>
      <c r="Q45" t="s">
        <v>57</v>
      </c>
      <c r="R45" t="s">
        <v>352</v>
      </c>
    </row>
    <row r="46" spans="1:18">
      <c r="A46" t="s">
        <v>166</v>
      </c>
      <c r="B46" s="14" t="s">
        <v>167</v>
      </c>
      <c r="C46" t="s">
        <v>157</v>
      </c>
      <c r="D46" t="s">
        <v>341</v>
      </c>
      <c r="E46" t="s">
        <v>87</v>
      </c>
      <c r="F46" t="s">
        <v>377</v>
      </c>
      <c r="G46">
        <v>0</v>
      </c>
      <c r="I46" s="10" t="s">
        <v>384</v>
      </c>
      <c r="J46" s="9" t="s">
        <v>345</v>
      </c>
      <c r="K46" s="9" t="s">
        <v>385</v>
      </c>
      <c r="L46" t="s">
        <v>347</v>
      </c>
      <c r="M46" s="14" t="s">
        <v>388</v>
      </c>
      <c r="N46" s="11" t="s">
        <v>351</v>
      </c>
      <c r="O46" t="s">
        <v>358</v>
      </c>
      <c r="P46" s="11" t="s">
        <v>351</v>
      </c>
      <c r="Q46" t="s">
        <v>57</v>
      </c>
      <c r="R46" t="s">
        <v>352</v>
      </c>
    </row>
    <row r="47" spans="1:18">
      <c r="A47" t="s">
        <v>168</v>
      </c>
      <c r="B47" t="s">
        <v>169</v>
      </c>
      <c r="C47" t="s">
        <v>170</v>
      </c>
      <c r="D47" t="s">
        <v>341</v>
      </c>
      <c r="E47" t="s">
        <v>87</v>
      </c>
      <c r="F47" t="s">
        <v>359</v>
      </c>
      <c r="G47">
        <v>0</v>
      </c>
      <c r="H47" s="8" t="s">
        <v>343</v>
      </c>
      <c r="I47" s="9" t="s">
        <v>345</v>
      </c>
      <c r="J47" s="10" t="s">
        <v>361</v>
      </c>
      <c r="K47" s="10" t="s">
        <v>359</v>
      </c>
      <c r="L47" t="s">
        <v>347</v>
      </c>
      <c r="M47" t="s">
        <v>389</v>
      </c>
      <c r="N47" s="10" t="s">
        <v>349</v>
      </c>
      <c r="O47" t="s">
        <v>390</v>
      </c>
      <c r="P47" s="10" t="s">
        <v>349</v>
      </c>
      <c r="Q47" t="s">
        <v>57</v>
      </c>
      <c r="R47" t="s">
        <v>352</v>
      </c>
    </row>
    <row r="48" spans="1:18">
      <c r="A48" t="s">
        <v>171</v>
      </c>
      <c r="B48" t="s">
        <v>172</v>
      </c>
      <c r="C48" t="s">
        <v>170</v>
      </c>
      <c r="D48" t="s">
        <v>341</v>
      </c>
      <c r="E48" t="s">
        <v>87</v>
      </c>
      <c r="F48" t="s">
        <v>359</v>
      </c>
      <c r="G48">
        <v>0</v>
      </c>
      <c r="I48" s="9" t="s">
        <v>345</v>
      </c>
      <c r="J48" s="10" t="s">
        <v>361</v>
      </c>
      <c r="K48" s="10" t="s">
        <v>359</v>
      </c>
      <c r="L48" t="s">
        <v>362</v>
      </c>
      <c r="M48" t="s">
        <v>391</v>
      </c>
      <c r="N48" s="11" t="s">
        <v>351</v>
      </c>
      <c r="O48" t="s">
        <v>392</v>
      </c>
      <c r="P48" s="11" t="s">
        <v>351</v>
      </c>
      <c r="Q48" t="s">
        <v>57</v>
      </c>
      <c r="R48" t="s">
        <v>352</v>
      </c>
    </row>
    <row r="49" spans="1:18">
      <c r="A49" t="s">
        <v>174</v>
      </c>
      <c r="B49" t="s">
        <v>175</v>
      </c>
      <c r="C49" t="s">
        <v>170</v>
      </c>
      <c r="D49" t="s">
        <v>341</v>
      </c>
      <c r="E49" t="s">
        <v>87</v>
      </c>
      <c r="F49" t="s">
        <v>359</v>
      </c>
      <c r="G49">
        <v>0</v>
      </c>
      <c r="I49" s="9" t="s">
        <v>345</v>
      </c>
      <c r="J49" s="10" t="s">
        <v>361</v>
      </c>
      <c r="K49" s="10" t="s">
        <v>359</v>
      </c>
      <c r="L49" s="12" t="s">
        <v>393</v>
      </c>
      <c r="M49" t="s">
        <v>394</v>
      </c>
      <c r="N49" s="10" t="s">
        <v>344</v>
      </c>
      <c r="O49" t="s">
        <v>395</v>
      </c>
      <c r="P49" s="10" t="s">
        <v>344</v>
      </c>
      <c r="Q49" t="s">
        <v>57</v>
      </c>
      <c r="R49" t="s">
        <v>352</v>
      </c>
    </row>
    <row r="50" spans="1:18">
      <c r="A50" t="s">
        <v>176</v>
      </c>
      <c r="B50" t="s">
        <v>177</v>
      </c>
      <c r="C50" t="s">
        <v>170</v>
      </c>
      <c r="D50" s="12" t="s">
        <v>368</v>
      </c>
      <c r="E50" t="s">
        <v>38</v>
      </c>
      <c r="F50" t="s">
        <v>342</v>
      </c>
      <c r="G50">
        <v>0</v>
      </c>
      <c r="H50" s="8" t="s">
        <v>396</v>
      </c>
      <c r="I50" s="10" t="s">
        <v>344</v>
      </c>
      <c r="J50" s="9" t="s">
        <v>345</v>
      </c>
      <c r="K50" s="9" t="s">
        <v>346</v>
      </c>
      <c r="L50" t="s">
        <v>347</v>
      </c>
      <c r="M50" t="s">
        <v>397</v>
      </c>
      <c r="N50" s="10" t="s">
        <v>349</v>
      </c>
      <c r="O50" t="s">
        <v>398</v>
      </c>
      <c r="P50" s="11" t="s">
        <v>351</v>
      </c>
      <c r="Q50" t="s">
        <v>57</v>
      </c>
      <c r="R50" t="s">
        <v>352</v>
      </c>
    </row>
    <row r="51" spans="1:18">
      <c r="A51" t="s">
        <v>178</v>
      </c>
      <c r="B51" t="s">
        <v>179</v>
      </c>
      <c r="C51" t="s">
        <v>170</v>
      </c>
      <c r="D51" t="s">
        <v>341</v>
      </c>
      <c r="E51" t="s">
        <v>87</v>
      </c>
      <c r="F51" t="s">
        <v>377</v>
      </c>
      <c r="G51">
        <v>0</v>
      </c>
      <c r="H51" s="8"/>
      <c r="I51" s="10" t="s">
        <v>382</v>
      </c>
      <c r="J51" s="9" t="s">
        <v>345</v>
      </c>
      <c r="K51" s="9" t="s">
        <v>399</v>
      </c>
      <c r="L51" t="s">
        <v>347</v>
      </c>
      <c r="M51" t="s">
        <v>400</v>
      </c>
      <c r="N51" s="11" t="s">
        <v>351</v>
      </c>
      <c r="O51" t="s">
        <v>401</v>
      </c>
      <c r="P51" s="11" t="s">
        <v>351</v>
      </c>
      <c r="Q51" t="s">
        <v>57</v>
      </c>
      <c r="R51" t="s">
        <v>352</v>
      </c>
    </row>
    <row r="52" spans="1:18">
      <c r="A52" t="s">
        <v>180</v>
      </c>
      <c r="B52" t="s">
        <v>181</v>
      </c>
      <c r="C52" t="s">
        <v>170</v>
      </c>
      <c r="D52" t="s">
        <v>341</v>
      </c>
      <c r="E52" t="s">
        <v>87</v>
      </c>
      <c r="F52" t="s">
        <v>377</v>
      </c>
      <c r="G52">
        <v>0</v>
      </c>
      <c r="H52" s="8"/>
      <c r="I52" s="10" t="s">
        <v>382</v>
      </c>
      <c r="J52" s="9" t="s">
        <v>345</v>
      </c>
      <c r="K52" s="9" t="s">
        <v>399</v>
      </c>
      <c r="L52" t="s">
        <v>347</v>
      </c>
      <c r="M52" t="s">
        <v>402</v>
      </c>
      <c r="N52" s="11" t="s">
        <v>351</v>
      </c>
      <c r="O52" t="s">
        <v>403</v>
      </c>
      <c r="P52" s="11" t="s">
        <v>351</v>
      </c>
      <c r="Q52" t="s">
        <v>57</v>
      </c>
      <c r="R52" t="s">
        <v>352</v>
      </c>
    </row>
    <row r="53" spans="1:18" ht="33.75" customHeight="1">
      <c r="A53" t="s">
        <v>182</v>
      </c>
      <c r="B53" t="s">
        <v>183</v>
      </c>
      <c r="C53" t="s">
        <v>170</v>
      </c>
      <c r="D53" s="12" t="s">
        <v>368</v>
      </c>
      <c r="E53" t="s">
        <v>87</v>
      </c>
      <c r="F53" t="s">
        <v>359</v>
      </c>
      <c r="G53">
        <v>0</v>
      </c>
      <c r="H53" s="8" t="s">
        <v>396</v>
      </c>
      <c r="I53" s="9" t="s">
        <v>345</v>
      </c>
      <c r="J53" s="10" t="s">
        <v>361</v>
      </c>
      <c r="K53" s="10" t="s">
        <v>359</v>
      </c>
      <c r="L53" t="s">
        <v>362</v>
      </c>
      <c r="M53" t="s">
        <v>404</v>
      </c>
      <c r="N53" s="10" t="s">
        <v>349</v>
      </c>
      <c r="O53" t="s">
        <v>405</v>
      </c>
      <c r="P53" s="11" t="s">
        <v>349</v>
      </c>
      <c r="Q53" t="s">
        <v>57</v>
      </c>
      <c r="R53" t="s">
        <v>352</v>
      </c>
    </row>
    <row r="54" spans="1:18">
      <c r="A54" t="s">
        <v>184</v>
      </c>
      <c r="B54" t="s">
        <v>185</v>
      </c>
      <c r="C54" t="s">
        <v>170</v>
      </c>
      <c r="D54" t="s">
        <v>341</v>
      </c>
      <c r="E54" t="s">
        <v>87</v>
      </c>
      <c r="F54" t="s">
        <v>359</v>
      </c>
      <c r="G54">
        <v>0</v>
      </c>
      <c r="I54" s="9" t="s">
        <v>345</v>
      </c>
      <c r="J54" s="10" t="s">
        <v>361</v>
      </c>
      <c r="K54" s="10" t="s">
        <v>359</v>
      </c>
      <c r="L54" t="s">
        <v>362</v>
      </c>
      <c r="M54" t="s">
        <v>406</v>
      </c>
      <c r="N54" s="11" t="s">
        <v>351</v>
      </c>
      <c r="O54" t="s">
        <v>407</v>
      </c>
      <c r="P54" s="11" t="s">
        <v>351</v>
      </c>
      <c r="Q54" t="s">
        <v>57</v>
      </c>
      <c r="R54" t="s">
        <v>352</v>
      </c>
    </row>
    <row r="55" spans="1:18">
      <c r="A55" t="s">
        <v>186</v>
      </c>
      <c r="B55" t="s">
        <v>187</v>
      </c>
      <c r="C55" t="s">
        <v>170</v>
      </c>
      <c r="D55" s="15" t="s">
        <v>368</v>
      </c>
      <c r="E55" t="s">
        <v>87</v>
      </c>
      <c r="F55" t="s">
        <v>359</v>
      </c>
      <c r="G55" s="16">
        <v>4</v>
      </c>
      <c r="H55" t="s">
        <v>408</v>
      </c>
      <c r="I55" s="9" t="s">
        <v>345</v>
      </c>
      <c r="J55" s="10" t="s">
        <v>361</v>
      </c>
      <c r="K55" s="10" t="s">
        <v>359</v>
      </c>
      <c r="L55" t="s">
        <v>362</v>
      </c>
      <c r="M55" t="s">
        <v>409</v>
      </c>
      <c r="N55" s="11" t="s">
        <v>351</v>
      </c>
      <c r="O55" t="s">
        <v>410</v>
      </c>
      <c r="P55" s="11" t="s">
        <v>351</v>
      </c>
      <c r="Q55" t="s">
        <v>411</v>
      </c>
      <c r="R55" t="s">
        <v>411</v>
      </c>
    </row>
    <row r="56" spans="1:18">
      <c r="A56" t="s">
        <v>190</v>
      </c>
      <c r="B56" t="s">
        <v>191</v>
      </c>
      <c r="C56" t="s">
        <v>170</v>
      </c>
      <c r="D56" s="15" t="s">
        <v>368</v>
      </c>
      <c r="E56" t="s">
        <v>87</v>
      </c>
      <c r="F56" t="s">
        <v>359</v>
      </c>
      <c r="G56" s="16">
        <v>4</v>
      </c>
      <c r="H56" t="s">
        <v>408</v>
      </c>
      <c r="I56" s="9" t="s">
        <v>345</v>
      </c>
      <c r="J56" s="10" t="s">
        <v>361</v>
      </c>
      <c r="K56" s="10" t="s">
        <v>359</v>
      </c>
      <c r="L56" t="s">
        <v>362</v>
      </c>
      <c r="M56" t="s">
        <v>412</v>
      </c>
      <c r="N56" s="11" t="s">
        <v>351</v>
      </c>
      <c r="O56" t="s">
        <v>413</v>
      </c>
      <c r="P56" s="11" t="s">
        <v>351</v>
      </c>
      <c r="Q56" t="s">
        <v>411</v>
      </c>
      <c r="R56" t="s">
        <v>411</v>
      </c>
    </row>
    <row r="57" spans="1:18">
      <c r="A57" t="s">
        <v>192</v>
      </c>
      <c r="B57" t="s">
        <v>193</v>
      </c>
      <c r="C57" t="s">
        <v>170</v>
      </c>
      <c r="D57" s="15" t="s">
        <v>368</v>
      </c>
      <c r="E57" t="s">
        <v>87</v>
      </c>
      <c r="F57" t="s">
        <v>359</v>
      </c>
      <c r="G57">
        <v>0</v>
      </c>
      <c r="I57" s="9" t="s">
        <v>345</v>
      </c>
      <c r="J57" s="10" t="s">
        <v>361</v>
      </c>
      <c r="K57" s="10" t="s">
        <v>359</v>
      </c>
      <c r="L57" t="s">
        <v>362</v>
      </c>
      <c r="M57" t="s">
        <v>414</v>
      </c>
      <c r="N57" s="11" t="s">
        <v>349</v>
      </c>
      <c r="O57" t="s">
        <v>415</v>
      </c>
      <c r="P57" s="17" t="s">
        <v>349</v>
      </c>
      <c r="Q57" t="s">
        <v>57</v>
      </c>
      <c r="R57" t="s">
        <v>352</v>
      </c>
    </row>
    <row r="58" spans="1:18">
      <c r="A58" t="s">
        <v>194</v>
      </c>
      <c r="B58" t="s">
        <v>195</v>
      </c>
      <c r="C58" t="s">
        <v>170</v>
      </c>
      <c r="D58" s="15" t="s">
        <v>368</v>
      </c>
      <c r="E58" t="s">
        <v>87</v>
      </c>
      <c r="F58" t="s">
        <v>359</v>
      </c>
      <c r="G58">
        <v>0</v>
      </c>
      <c r="I58" s="9" t="s">
        <v>345</v>
      </c>
      <c r="J58" s="10" t="s">
        <v>361</v>
      </c>
      <c r="K58" s="10" t="s">
        <v>359</v>
      </c>
      <c r="L58" t="s">
        <v>362</v>
      </c>
      <c r="M58" t="s">
        <v>416</v>
      </c>
      <c r="N58" s="11" t="s">
        <v>349</v>
      </c>
      <c r="O58" t="s">
        <v>417</v>
      </c>
      <c r="P58" s="17" t="s">
        <v>349</v>
      </c>
      <c r="Q58" t="s">
        <v>57</v>
      </c>
      <c r="R58" t="s">
        <v>352</v>
      </c>
    </row>
    <row r="59" spans="1:18">
      <c r="A59" t="s">
        <v>196</v>
      </c>
      <c r="B59" t="s">
        <v>197</v>
      </c>
      <c r="C59" t="s">
        <v>170</v>
      </c>
      <c r="D59" t="s">
        <v>341</v>
      </c>
      <c r="E59" t="s">
        <v>87</v>
      </c>
      <c r="F59" t="s">
        <v>359</v>
      </c>
      <c r="G59">
        <v>0</v>
      </c>
      <c r="I59" s="9" t="s">
        <v>345</v>
      </c>
      <c r="J59" s="10" t="s">
        <v>361</v>
      </c>
      <c r="K59" s="10" t="s">
        <v>359</v>
      </c>
      <c r="L59" t="s">
        <v>362</v>
      </c>
      <c r="M59" t="s">
        <v>418</v>
      </c>
      <c r="N59" s="11" t="s">
        <v>351</v>
      </c>
      <c r="O59" t="s">
        <v>419</v>
      </c>
      <c r="P59" s="11" t="s">
        <v>351</v>
      </c>
      <c r="Q59" t="s">
        <v>57</v>
      </c>
      <c r="R59" t="s">
        <v>352</v>
      </c>
    </row>
    <row r="60" spans="1:18">
      <c r="A60" t="s">
        <v>198</v>
      </c>
      <c r="B60" t="s">
        <v>199</v>
      </c>
      <c r="C60" t="s">
        <v>170</v>
      </c>
      <c r="D60" t="s">
        <v>341</v>
      </c>
      <c r="E60" t="s">
        <v>87</v>
      </c>
      <c r="F60" t="s">
        <v>359</v>
      </c>
      <c r="G60">
        <v>0</v>
      </c>
      <c r="I60" s="9" t="s">
        <v>345</v>
      </c>
      <c r="J60" s="10" t="s">
        <v>361</v>
      </c>
      <c r="K60" s="10" t="s">
        <v>359</v>
      </c>
      <c r="L60" t="s">
        <v>362</v>
      </c>
      <c r="M60" t="s">
        <v>420</v>
      </c>
      <c r="N60" s="11" t="s">
        <v>351</v>
      </c>
      <c r="O60" t="s">
        <v>421</v>
      </c>
      <c r="P60" s="11" t="s">
        <v>351</v>
      </c>
      <c r="Q60" t="s">
        <v>57</v>
      </c>
      <c r="R60" t="s">
        <v>352</v>
      </c>
    </row>
    <row r="61" spans="1:18">
      <c r="A61" t="s">
        <v>200</v>
      </c>
      <c r="B61" t="s">
        <v>201</v>
      </c>
      <c r="C61" t="s">
        <v>202</v>
      </c>
      <c r="D61" s="12" t="s">
        <v>368</v>
      </c>
      <c r="E61" t="s">
        <v>87</v>
      </c>
      <c r="F61" t="s">
        <v>359</v>
      </c>
      <c r="G61">
        <v>0</v>
      </c>
      <c r="H61" s="8" t="s">
        <v>422</v>
      </c>
      <c r="I61" s="9" t="s">
        <v>345</v>
      </c>
      <c r="J61" s="10" t="s">
        <v>361</v>
      </c>
      <c r="K61" s="10" t="s">
        <v>359</v>
      </c>
      <c r="L61" t="s">
        <v>362</v>
      </c>
      <c r="M61" t="s">
        <v>423</v>
      </c>
      <c r="N61" s="11" t="s">
        <v>351</v>
      </c>
      <c r="O61" t="s">
        <v>424</v>
      </c>
      <c r="P61" s="11" t="s">
        <v>351</v>
      </c>
      <c r="Q61" t="s">
        <v>57</v>
      </c>
      <c r="R61" t="s">
        <v>352</v>
      </c>
    </row>
    <row r="62" spans="1:18">
      <c r="A62" t="s">
        <v>204</v>
      </c>
      <c r="B62" t="s">
        <v>205</v>
      </c>
      <c r="C62" t="s">
        <v>202</v>
      </c>
      <c r="D62" t="s">
        <v>341</v>
      </c>
      <c r="E62" t="s">
        <v>38</v>
      </c>
      <c r="F62" t="s">
        <v>342</v>
      </c>
      <c r="G62">
        <v>0</v>
      </c>
      <c r="H62" s="8" t="s">
        <v>343</v>
      </c>
      <c r="I62" s="10" t="s">
        <v>349</v>
      </c>
      <c r="J62" s="9" t="s">
        <v>345</v>
      </c>
      <c r="K62" s="9" t="s">
        <v>346</v>
      </c>
      <c r="L62" t="s">
        <v>347</v>
      </c>
      <c r="M62" t="s">
        <v>425</v>
      </c>
      <c r="N62" s="10" t="s">
        <v>349</v>
      </c>
      <c r="O62" t="s">
        <v>426</v>
      </c>
      <c r="P62" s="11" t="s">
        <v>351</v>
      </c>
      <c r="Q62" t="s">
        <v>57</v>
      </c>
      <c r="R62" t="s">
        <v>352</v>
      </c>
    </row>
    <row r="63" spans="1:18">
      <c r="A63" t="s">
        <v>206</v>
      </c>
      <c r="B63" t="s">
        <v>207</v>
      </c>
      <c r="C63" t="s">
        <v>202</v>
      </c>
      <c r="D63" t="s">
        <v>341</v>
      </c>
      <c r="E63" t="s">
        <v>87</v>
      </c>
      <c r="F63" t="s">
        <v>377</v>
      </c>
      <c r="G63">
        <v>0</v>
      </c>
      <c r="I63" s="10" t="s">
        <v>382</v>
      </c>
      <c r="J63" s="9" t="s">
        <v>345</v>
      </c>
      <c r="K63" s="9" t="s">
        <v>346</v>
      </c>
      <c r="L63" t="s">
        <v>347</v>
      </c>
      <c r="Q63" t="s">
        <v>57</v>
      </c>
      <c r="R63" t="s">
        <v>352</v>
      </c>
    </row>
    <row r="64" spans="1:18">
      <c r="A64" t="s">
        <v>209</v>
      </c>
      <c r="B64" t="s">
        <v>210</v>
      </c>
      <c r="C64" t="s">
        <v>202</v>
      </c>
      <c r="D64" t="s">
        <v>341</v>
      </c>
      <c r="E64" t="s">
        <v>87</v>
      </c>
      <c r="F64" t="s">
        <v>359</v>
      </c>
      <c r="G64">
        <v>0</v>
      </c>
      <c r="H64" s="8"/>
      <c r="I64" s="9" t="s">
        <v>345</v>
      </c>
      <c r="J64" s="10" t="s">
        <v>361</v>
      </c>
      <c r="K64" s="10" t="s">
        <v>359</v>
      </c>
      <c r="L64" t="s">
        <v>362</v>
      </c>
      <c r="Q64" t="s">
        <v>57</v>
      </c>
      <c r="R64" t="s">
        <v>352</v>
      </c>
    </row>
    <row r="65" spans="1:18">
      <c r="A65" t="s">
        <v>212</v>
      </c>
      <c r="B65" t="s">
        <v>213</v>
      </c>
      <c r="C65" t="s">
        <v>202</v>
      </c>
      <c r="D65" t="s">
        <v>341</v>
      </c>
      <c r="E65" t="s">
        <v>87</v>
      </c>
      <c r="F65" t="s">
        <v>377</v>
      </c>
      <c r="G65" s="16">
        <v>0</v>
      </c>
      <c r="I65" s="10" t="s">
        <v>382</v>
      </c>
      <c r="J65" s="9" t="s">
        <v>345</v>
      </c>
      <c r="K65" s="9" t="s">
        <v>427</v>
      </c>
      <c r="L65" t="s">
        <v>362</v>
      </c>
      <c r="M65" t="s">
        <v>428</v>
      </c>
      <c r="N65" s="11" t="s">
        <v>351</v>
      </c>
      <c r="O65" t="s">
        <v>358</v>
      </c>
      <c r="P65" s="11" t="s">
        <v>351</v>
      </c>
      <c r="Q65" t="s">
        <v>429</v>
      </c>
      <c r="R65" t="s">
        <v>429</v>
      </c>
    </row>
    <row r="66" spans="1:18">
      <c r="A66" t="s">
        <v>215</v>
      </c>
      <c r="B66" t="s">
        <v>216</v>
      </c>
      <c r="C66" t="s">
        <v>202</v>
      </c>
      <c r="D66" t="s">
        <v>341</v>
      </c>
      <c r="E66" t="s">
        <v>38</v>
      </c>
      <c r="F66" t="s">
        <v>342</v>
      </c>
      <c r="G66">
        <v>0</v>
      </c>
      <c r="H66" s="8" t="s">
        <v>343</v>
      </c>
      <c r="I66" s="10" t="s">
        <v>349</v>
      </c>
      <c r="J66" s="9" t="s">
        <v>345</v>
      </c>
      <c r="K66" s="9" t="s">
        <v>346</v>
      </c>
      <c r="L66" s="12" t="s">
        <v>362</v>
      </c>
      <c r="M66" t="s">
        <v>430</v>
      </c>
      <c r="N66" s="10" t="s">
        <v>349</v>
      </c>
      <c r="O66" t="s">
        <v>358</v>
      </c>
      <c r="P66" s="11" t="s">
        <v>351</v>
      </c>
      <c r="Q66" t="s">
        <v>57</v>
      </c>
      <c r="R66" t="s">
        <v>352</v>
      </c>
    </row>
    <row r="67" spans="1:18" ht="81">
      <c r="A67" t="s">
        <v>217</v>
      </c>
      <c r="B67" t="s">
        <v>218</v>
      </c>
      <c r="C67" t="s">
        <v>202</v>
      </c>
      <c r="D67" s="12" t="s">
        <v>368</v>
      </c>
      <c r="E67" t="s">
        <v>87</v>
      </c>
      <c r="F67" t="s">
        <v>359</v>
      </c>
      <c r="G67">
        <v>0</v>
      </c>
      <c r="H67" s="8" t="s">
        <v>431</v>
      </c>
      <c r="I67" s="9" t="s">
        <v>345</v>
      </c>
      <c r="J67" s="10" t="s">
        <v>361</v>
      </c>
      <c r="K67" s="10" t="s">
        <v>359</v>
      </c>
      <c r="L67" t="s">
        <v>347</v>
      </c>
      <c r="Q67" t="s">
        <v>57</v>
      </c>
      <c r="R67" t="s">
        <v>352</v>
      </c>
    </row>
    <row r="68" spans="1:18">
      <c r="A68" t="s">
        <v>220</v>
      </c>
      <c r="B68" t="s">
        <v>221</v>
      </c>
      <c r="C68" t="s">
        <v>202</v>
      </c>
      <c r="D68" t="s">
        <v>341</v>
      </c>
      <c r="E68" t="s">
        <v>87</v>
      </c>
      <c r="F68" t="s">
        <v>359</v>
      </c>
      <c r="G68">
        <v>0</v>
      </c>
      <c r="I68" s="9" t="s">
        <v>345</v>
      </c>
      <c r="J68" s="10" t="s">
        <v>361</v>
      </c>
      <c r="K68" s="10" t="s">
        <v>359</v>
      </c>
      <c r="L68" t="s">
        <v>362</v>
      </c>
      <c r="Q68" t="s">
        <v>57</v>
      </c>
      <c r="R68" t="s">
        <v>352</v>
      </c>
    </row>
    <row r="69" spans="1:18" ht="27.75">
      <c r="A69" t="s">
        <v>223</v>
      </c>
      <c r="B69" t="s">
        <v>224</v>
      </c>
      <c r="C69" t="s">
        <v>202</v>
      </c>
      <c r="D69" s="12" t="s">
        <v>368</v>
      </c>
      <c r="E69" t="s">
        <v>87</v>
      </c>
      <c r="F69" t="s">
        <v>359</v>
      </c>
      <c r="G69">
        <v>0</v>
      </c>
      <c r="H69" s="8" t="s">
        <v>432</v>
      </c>
      <c r="I69" s="9" t="s">
        <v>345</v>
      </c>
      <c r="J69" s="10" t="s">
        <v>361</v>
      </c>
      <c r="K69" s="10" t="s">
        <v>359</v>
      </c>
      <c r="L69" t="s">
        <v>347</v>
      </c>
      <c r="Q69" t="s">
        <v>57</v>
      </c>
      <c r="R69" t="s">
        <v>352</v>
      </c>
    </row>
    <row r="70" spans="1:18" ht="27.75">
      <c r="A70" t="s">
        <v>225</v>
      </c>
      <c r="B70" t="s">
        <v>226</v>
      </c>
      <c r="C70" t="s">
        <v>202</v>
      </c>
      <c r="D70" t="s">
        <v>341</v>
      </c>
      <c r="E70" t="s">
        <v>87</v>
      </c>
      <c r="F70" t="s">
        <v>359</v>
      </c>
      <c r="G70">
        <v>0</v>
      </c>
      <c r="H70" s="8" t="s">
        <v>433</v>
      </c>
      <c r="I70" s="9" t="s">
        <v>345</v>
      </c>
      <c r="J70" s="10" t="s">
        <v>361</v>
      </c>
      <c r="K70" s="10" t="s">
        <v>359</v>
      </c>
      <c r="L70" t="s">
        <v>362</v>
      </c>
      <c r="Q70" t="s">
        <v>57</v>
      </c>
      <c r="R70" t="s">
        <v>352</v>
      </c>
    </row>
    <row r="71" spans="1:18">
      <c r="A71" t="s">
        <v>227</v>
      </c>
      <c r="B71" t="s">
        <v>228</v>
      </c>
      <c r="C71" t="s">
        <v>202</v>
      </c>
      <c r="D71" t="s">
        <v>341</v>
      </c>
      <c r="E71" t="s">
        <v>38</v>
      </c>
      <c r="F71" t="s">
        <v>342</v>
      </c>
      <c r="G71">
        <v>0</v>
      </c>
      <c r="I71" s="10" t="s">
        <v>349</v>
      </c>
      <c r="J71" s="9" t="s">
        <v>345</v>
      </c>
      <c r="K71" s="9" t="s">
        <v>346</v>
      </c>
      <c r="L71" s="12" t="s">
        <v>362</v>
      </c>
      <c r="Q71" t="s">
        <v>57</v>
      </c>
      <c r="R71" t="s">
        <v>352</v>
      </c>
    </row>
    <row r="72" spans="1:18">
      <c r="A72" t="s">
        <v>230</v>
      </c>
      <c r="B72" t="s">
        <v>231</v>
      </c>
      <c r="C72" t="s">
        <v>202</v>
      </c>
      <c r="D72" s="12" t="s">
        <v>368</v>
      </c>
      <c r="E72" t="s">
        <v>87</v>
      </c>
      <c r="F72" t="s">
        <v>359</v>
      </c>
      <c r="G72" s="16">
        <v>3</v>
      </c>
      <c r="H72" t="s">
        <v>434</v>
      </c>
      <c r="I72" s="9" t="s">
        <v>345</v>
      </c>
      <c r="J72" s="10" t="s">
        <v>361</v>
      </c>
      <c r="K72" s="10" t="s">
        <v>359</v>
      </c>
      <c r="L72" t="s">
        <v>347</v>
      </c>
      <c r="M72" t="s">
        <v>435</v>
      </c>
      <c r="N72" s="11" t="s">
        <v>351</v>
      </c>
      <c r="O72" t="s">
        <v>436</v>
      </c>
      <c r="P72" s="11" t="s">
        <v>351</v>
      </c>
      <c r="Q72" t="s">
        <v>429</v>
      </c>
      <c r="R72" t="s">
        <v>429</v>
      </c>
    </row>
    <row r="73" spans="1:18">
      <c r="A73" t="s">
        <v>234</v>
      </c>
      <c r="B73" t="s">
        <v>235</v>
      </c>
      <c r="C73" t="s">
        <v>202</v>
      </c>
      <c r="D73" s="12" t="s">
        <v>368</v>
      </c>
      <c r="E73" t="s">
        <v>87</v>
      </c>
      <c r="F73" t="s">
        <v>359</v>
      </c>
      <c r="G73" s="16">
        <v>3</v>
      </c>
      <c r="H73" t="s">
        <v>434</v>
      </c>
      <c r="I73" s="9" t="s">
        <v>345</v>
      </c>
      <c r="J73" s="10" t="s">
        <v>361</v>
      </c>
      <c r="K73" s="10" t="s">
        <v>359</v>
      </c>
      <c r="L73" t="s">
        <v>347</v>
      </c>
      <c r="M73" t="s">
        <v>437</v>
      </c>
      <c r="N73" s="11" t="s">
        <v>351</v>
      </c>
      <c r="O73" t="s">
        <v>438</v>
      </c>
      <c r="P73" s="11" t="s">
        <v>351</v>
      </c>
      <c r="Q73" t="s">
        <v>429</v>
      </c>
      <c r="R73" t="s">
        <v>429</v>
      </c>
    </row>
    <row r="74" spans="1:18">
      <c r="A74" t="s">
        <v>236</v>
      </c>
      <c r="B74" t="s">
        <v>237</v>
      </c>
      <c r="C74" t="s">
        <v>32</v>
      </c>
      <c r="D74" t="s">
        <v>341</v>
      </c>
      <c r="E74" t="s">
        <v>38</v>
      </c>
      <c r="F74" t="s">
        <v>342</v>
      </c>
      <c r="G74">
        <v>0</v>
      </c>
      <c r="H74" s="8" t="s">
        <v>343</v>
      </c>
      <c r="I74" s="10" t="s">
        <v>439</v>
      </c>
      <c r="J74" s="9" t="s">
        <v>345</v>
      </c>
      <c r="K74" s="9" t="s">
        <v>346</v>
      </c>
      <c r="L74" t="s">
        <v>347</v>
      </c>
      <c r="M74" t="s">
        <v>440</v>
      </c>
      <c r="N74" s="10" t="s">
        <v>349</v>
      </c>
      <c r="O74" t="s">
        <v>441</v>
      </c>
      <c r="P74" s="11" t="s">
        <v>351</v>
      </c>
      <c r="Q74" t="s">
        <v>57</v>
      </c>
      <c r="R74" t="s">
        <v>352</v>
      </c>
    </row>
    <row r="75" spans="1:18">
      <c r="A75" t="s">
        <v>238</v>
      </c>
      <c r="B75" t="s">
        <v>239</v>
      </c>
      <c r="C75" t="s">
        <v>32</v>
      </c>
      <c r="D75" t="s">
        <v>341</v>
      </c>
      <c r="E75" t="s">
        <v>38</v>
      </c>
      <c r="F75" t="s">
        <v>342</v>
      </c>
      <c r="G75">
        <v>0</v>
      </c>
      <c r="H75" s="8" t="s">
        <v>343</v>
      </c>
      <c r="I75" s="10" t="s">
        <v>439</v>
      </c>
      <c r="J75" s="9" t="s">
        <v>345</v>
      </c>
      <c r="K75" s="9" t="s">
        <v>346</v>
      </c>
      <c r="L75" t="s">
        <v>347</v>
      </c>
      <c r="M75" t="s">
        <v>442</v>
      </c>
      <c r="N75" s="10" t="s">
        <v>349</v>
      </c>
      <c r="O75" t="s">
        <v>441</v>
      </c>
      <c r="P75" s="11" t="s">
        <v>351</v>
      </c>
      <c r="Q75" t="s">
        <v>57</v>
      </c>
      <c r="R75" t="s">
        <v>352</v>
      </c>
    </row>
    <row r="76" spans="1:18">
      <c r="A76" t="s">
        <v>240</v>
      </c>
      <c r="B76" t="s">
        <v>241</v>
      </c>
      <c r="C76" t="s">
        <v>32</v>
      </c>
      <c r="D76" s="12" t="s">
        <v>368</v>
      </c>
      <c r="E76" t="s">
        <v>38</v>
      </c>
      <c r="F76" t="s">
        <v>342</v>
      </c>
      <c r="G76">
        <v>0</v>
      </c>
      <c r="H76" s="8" t="s">
        <v>343</v>
      </c>
      <c r="I76" s="10" t="s">
        <v>349</v>
      </c>
      <c r="J76" s="9" t="s">
        <v>345</v>
      </c>
      <c r="K76" s="9" t="s">
        <v>346</v>
      </c>
      <c r="L76" t="s">
        <v>347</v>
      </c>
      <c r="M76" t="s">
        <v>443</v>
      </c>
      <c r="N76" s="10" t="s">
        <v>349</v>
      </c>
      <c r="O76" t="s">
        <v>358</v>
      </c>
      <c r="P76" s="11" t="s">
        <v>351</v>
      </c>
      <c r="Q76" t="s">
        <v>57</v>
      </c>
      <c r="R76" t="s">
        <v>352</v>
      </c>
    </row>
    <row r="77" spans="1:18">
      <c r="A77" t="s">
        <v>242</v>
      </c>
      <c r="B77" s="8" t="s">
        <v>243</v>
      </c>
      <c r="C77" t="s">
        <v>32</v>
      </c>
      <c r="D77" s="12" t="s">
        <v>368</v>
      </c>
      <c r="E77" t="s">
        <v>87</v>
      </c>
      <c r="F77" t="s">
        <v>359</v>
      </c>
      <c r="G77">
        <v>0</v>
      </c>
      <c r="H77" s="8"/>
      <c r="I77" s="9" t="s">
        <v>345</v>
      </c>
      <c r="J77" s="10" t="s">
        <v>361</v>
      </c>
      <c r="K77" s="10" t="s">
        <v>359</v>
      </c>
      <c r="L77" t="s">
        <v>362</v>
      </c>
      <c r="Q77" t="s">
        <v>57</v>
      </c>
      <c r="R77" t="s">
        <v>352</v>
      </c>
    </row>
    <row r="78" spans="1:18">
      <c r="A78" t="s">
        <v>245</v>
      </c>
      <c r="B78" t="s">
        <v>246</v>
      </c>
      <c r="C78" t="s">
        <v>32</v>
      </c>
      <c r="D78" t="s">
        <v>341</v>
      </c>
      <c r="E78" t="s">
        <v>38</v>
      </c>
      <c r="F78" t="s">
        <v>342</v>
      </c>
      <c r="G78">
        <v>0</v>
      </c>
      <c r="H78" s="8" t="s">
        <v>343</v>
      </c>
      <c r="I78" s="10" t="s">
        <v>349</v>
      </c>
      <c r="J78" s="9" t="s">
        <v>345</v>
      </c>
      <c r="K78" s="9" t="s">
        <v>346</v>
      </c>
      <c r="L78" t="s">
        <v>347</v>
      </c>
      <c r="M78" t="s">
        <v>444</v>
      </c>
      <c r="N78" s="10" t="s">
        <v>349</v>
      </c>
      <c r="O78" t="s">
        <v>445</v>
      </c>
      <c r="P78" s="11" t="s">
        <v>351</v>
      </c>
      <c r="Q78" t="s">
        <v>57</v>
      </c>
      <c r="R78" t="s">
        <v>352</v>
      </c>
    </row>
    <row r="79" spans="1:18">
      <c r="A79" t="s">
        <v>249</v>
      </c>
      <c r="B79" t="s">
        <v>250</v>
      </c>
      <c r="C79" t="s">
        <v>32</v>
      </c>
      <c r="D79" t="s">
        <v>341</v>
      </c>
      <c r="E79" t="s">
        <v>87</v>
      </c>
      <c r="F79" t="s">
        <v>359</v>
      </c>
      <c r="G79">
        <v>0</v>
      </c>
      <c r="I79" s="9" t="s">
        <v>345</v>
      </c>
      <c r="J79" s="10" t="s">
        <v>361</v>
      </c>
      <c r="K79" s="10" t="s">
        <v>359</v>
      </c>
      <c r="L79" t="s">
        <v>347</v>
      </c>
      <c r="Q79" t="s">
        <v>446</v>
      </c>
      <c r="R79" t="s">
        <v>352</v>
      </c>
    </row>
    <row r="80" spans="1:18">
      <c r="A80" t="s">
        <v>253</v>
      </c>
      <c r="B80" t="s">
        <v>254</v>
      </c>
      <c r="C80" t="s">
        <v>32</v>
      </c>
      <c r="D80" t="s">
        <v>341</v>
      </c>
      <c r="E80" t="s">
        <v>87</v>
      </c>
      <c r="F80" t="s">
        <v>359</v>
      </c>
      <c r="G80">
        <v>0</v>
      </c>
      <c r="I80" s="9" t="s">
        <v>345</v>
      </c>
      <c r="J80" s="10" t="s">
        <v>361</v>
      </c>
      <c r="K80" s="10" t="s">
        <v>359</v>
      </c>
      <c r="L80" t="s">
        <v>347</v>
      </c>
      <c r="Q80" t="s">
        <v>446</v>
      </c>
      <c r="R80" t="s">
        <v>352</v>
      </c>
    </row>
    <row r="81" spans="1:18">
      <c r="A81" t="s">
        <v>255</v>
      </c>
      <c r="B81" t="s">
        <v>256</v>
      </c>
      <c r="C81" t="s">
        <v>32</v>
      </c>
      <c r="D81" t="s">
        <v>341</v>
      </c>
      <c r="E81" t="s">
        <v>87</v>
      </c>
      <c r="F81" t="s">
        <v>359</v>
      </c>
      <c r="G81">
        <v>0</v>
      </c>
      <c r="I81" s="9" t="s">
        <v>345</v>
      </c>
      <c r="J81" s="10" t="s">
        <v>361</v>
      </c>
      <c r="K81" s="10" t="s">
        <v>359</v>
      </c>
      <c r="L81" t="s">
        <v>347</v>
      </c>
      <c r="Q81" t="s">
        <v>446</v>
      </c>
      <c r="R81" t="s">
        <v>352</v>
      </c>
    </row>
    <row r="82" spans="1:18">
      <c r="A82" t="s">
        <v>257</v>
      </c>
      <c r="B82" t="s">
        <v>258</v>
      </c>
      <c r="C82" t="s">
        <v>32</v>
      </c>
      <c r="D82" t="s">
        <v>341</v>
      </c>
      <c r="E82" t="s">
        <v>87</v>
      </c>
      <c r="F82" t="s">
        <v>359</v>
      </c>
      <c r="G82">
        <v>0</v>
      </c>
      <c r="I82" s="9" t="s">
        <v>345</v>
      </c>
      <c r="J82" s="10" t="s">
        <v>361</v>
      </c>
      <c r="K82" s="10" t="s">
        <v>359</v>
      </c>
      <c r="L82" t="s">
        <v>347</v>
      </c>
      <c r="Q82" t="s">
        <v>447</v>
      </c>
      <c r="R82" t="s">
        <v>352</v>
      </c>
    </row>
    <row r="83" spans="1:18">
      <c r="A83" t="s">
        <v>261</v>
      </c>
      <c r="B83" t="s">
        <v>262</v>
      </c>
      <c r="C83" t="s">
        <v>32</v>
      </c>
      <c r="D83" t="s">
        <v>341</v>
      </c>
      <c r="E83" t="s">
        <v>38</v>
      </c>
      <c r="F83" t="s">
        <v>342</v>
      </c>
      <c r="G83">
        <v>0</v>
      </c>
      <c r="H83" s="8" t="s">
        <v>343</v>
      </c>
      <c r="I83" s="10" t="s">
        <v>349</v>
      </c>
      <c r="J83" s="9" t="s">
        <v>345</v>
      </c>
      <c r="K83" s="9" t="s">
        <v>346</v>
      </c>
      <c r="L83" t="s">
        <v>347</v>
      </c>
      <c r="M83" t="s">
        <v>448</v>
      </c>
      <c r="N83" s="10" t="s">
        <v>349</v>
      </c>
      <c r="O83" t="s">
        <v>358</v>
      </c>
      <c r="P83" s="11" t="s">
        <v>351</v>
      </c>
      <c r="Q83" t="s">
        <v>57</v>
      </c>
      <c r="R83" t="s">
        <v>352</v>
      </c>
    </row>
    <row r="84" spans="1:18">
      <c r="A84" t="s">
        <v>263</v>
      </c>
      <c r="B84" t="s">
        <v>264</v>
      </c>
      <c r="C84" t="s">
        <v>32</v>
      </c>
      <c r="D84" t="s">
        <v>341</v>
      </c>
      <c r="E84" t="s">
        <v>38</v>
      </c>
      <c r="F84" t="s">
        <v>342</v>
      </c>
      <c r="G84">
        <v>0</v>
      </c>
      <c r="H84" s="8" t="s">
        <v>343</v>
      </c>
      <c r="I84" s="10" t="s">
        <v>349</v>
      </c>
      <c r="J84" s="9" t="s">
        <v>345</v>
      </c>
      <c r="K84" s="9" t="s">
        <v>346</v>
      </c>
      <c r="L84" t="s">
        <v>347</v>
      </c>
      <c r="M84" t="s">
        <v>449</v>
      </c>
      <c r="N84" s="10" t="s">
        <v>349</v>
      </c>
      <c r="O84" t="s">
        <v>358</v>
      </c>
      <c r="P84" s="11" t="s">
        <v>351</v>
      </c>
      <c r="Q84" t="s">
        <v>57</v>
      </c>
      <c r="R84" t="s">
        <v>352</v>
      </c>
    </row>
    <row r="85" spans="1:18">
      <c r="A85" t="s">
        <v>265</v>
      </c>
      <c r="B85" t="s">
        <v>266</v>
      </c>
      <c r="C85" t="s">
        <v>32</v>
      </c>
      <c r="D85" t="s">
        <v>341</v>
      </c>
      <c r="E85" t="s">
        <v>38</v>
      </c>
      <c r="F85" t="s">
        <v>342</v>
      </c>
      <c r="G85">
        <v>0</v>
      </c>
      <c r="H85" s="8" t="s">
        <v>343</v>
      </c>
      <c r="I85" s="10" t="s">
        <v>349</v>
      </c>
      <c r="J85" s="9" t="s">
        <v>345</v>
      </c>
      <c r="K85" s="9" t="s">
        <v>346</v>
      </c>
      <c r="L85" t="s">
        <v>347</v>
      </c>
      <c r="M85" t="s">
        <v>450</v>
      </c>
      <c r="N85" s="10" t="s">
        <v>349</v>
      </c>
      <c r="O85" t="s">
        <v>358</v>
      </c>
      <c r="P85" s="11" t="s">
        <v>351</v>
      </c>
      <c r="Q85" t="s">
        <v>57</v>
      </c>
      <c r="R85" t="s">
        <v>352</v>
      </c>
    </row>
    <row r="86" spans="1:18">
      <c r="A86" t="s">
        <v>267</v>
      </c>
      <c r="B86" t="s">
        <v>268</v>
      </c>
      <c r="C86" t="s">
        <v>32</v>
      </c>
      <c r="D86" t="s">
        <v>341</v>
      </c>
      <c r="E86" t="s">
        <v>87</v>
      </c>
      <c r="F86" t="s">
        <v>359</v>
      </c>
      <c r="G86">
        <v>0</v>
      </c>
      <c r="I86" s="9" t="s">
        <v>345</v>
      </c>
      <c r="J86" s="10" t="s">
        <v>361</v>
      </c>
      <c r="K86" s="10" t="s">
        <v>359</v>
      </c>
      <c r="L86" t="s">
        <v>362</v>
      </c>
      <c r="Q86" t="s">
        <v>57</v>
      </c>
      <c r="R86" t="s">
        <v>352</v>
      </c>
    </row>
    <row r="87" spans="1:18">
      <c r="A87" t="s">
        <v>270</v>
      </c>
      <c r="B87" t="s">
        <v>271</v>
      </c>
      <c r="C87" t="s">
        <v>32</v>
      </c>
      <c r="D87" t="s">
        <v>341</v>
      </c>
      <c r="E87" t="s">
        <v>70</v>
      </c>
      <c r="F87" t="s">
        <v>359</v>
      </c>
      <c r="G87" s="12">
        <v>2</v>
      </c>
      <c r="H87" s="12" t="s">
        <v>360</v>
      </c>
      <c r="I87" s="9" t="s">
        <v>345</v>
      </c>
      <c r="J87" s="10" t="s">
        <v>361</v>
      </c>
      <c r="K87" s="10" t="s">
        <v>359</v>
      </c>
      <c r="L87" t="s">
        <v>362</v>
      </c>
      <c r="Q87" t="s">
        <v>363</v>
      </c>
      <c r="R87" t="s">
        <v>352</v>
      </c>
    </row>
    <row r="88" spans="1:18">
      <c r="A88" t="s">
        <v>272</v>
      </c>
      <c r="B88" t="s">
        <v>273</v>
      </c>
      <c r="C88" t="s">
        <v>32</v>
      </c>
      <c r="D88" s="12" t="s">
        <v>368</v>
      </c>
      <c r="E88" t="s">
        <v>70</v>
      </c>
      <c r="F88" t="s">
        <v>359</v>
      </c>
      <c r="G88" s="12">
        <v>2</v>
      </c>
      <c r="H88" s="12" t="s">
        <v>360</v>
      </c>
      <c r="I88" s="9" t="s">
        <v>345</v>
      </c>
      <c r="J88" s="10" t="s">
        <v>361</v>
      </c>
      <c r="K88" s="10" t="s">
        <v>359</v>
      </c>
      <c r="L88" t="s">
        <v>362</v>
      </c>
      <c r="Q88" t="s">
        <v>363</v>
      </c>
      <c r="R88" t="s">
        <v>352</v>
      </c>
    </row>
    <row r="89" spans="1:18">
      <c r="A89" t="s">
        <v>274</v>
      </c>
      <c r="B89" t="s">
        <v>275</v>
      </c>
      <c r="C89" t="s">
        <v>276</v>
      </c>
      <c r="D89" t="s">
        <v>341</v>
      </c>
      <c r="E89" t="s">
        <v>87</v>
      </c>
      <c r="F89" t="s">
        <v>359</v>
      </c>
      <c r="G89">
        <v>0</v>
      </c>
      <c r="H89" s="8" t="s">
        <v>451</v>
      </c>
      <c r="I89" s="9" t="s">
        <v>345</v>
      </c>
      <c r="J89" s="10" t="s">
        <v>361</v>
      </c>
      <c r="K89" s="10" t="s">
        <v>359</v>
      </c>
      <c r="L89" t="s">
        <v>362</v>
      </c>
      <c r="Q89" t="s">
        <v>57</v>
      </c>
      <c r="R89" t="s">
        <v>352</v>
      </c>
    </row>
    <row r="90" spans="1:18">
      <c r="A90" t="s">
        <v>277</v>
      </c>
      <c r="B90" t="s">
        <v>278</v>
      </c>
      <c r="C90" t="s">
        <v>276</v>
      </c>
      <c r="D90" t="s">
        <v>341</v>
      </c>
      <c r="E90" t="s">
        <v>87</v>
      </c>
      <c r="F90" t="s">
        <v>359</v>
      </c>
      <c r="G90">
        <v>0</v>
      </c>
      <c r="H90" s="8" t="s">
        <v>451</v>
      </c>
      <c r="I90" s="9" t="s">
        <v>345</v>
      </c>
      <c r="J90" s="10" t="s">
        <v>361</v>
      </c>
      <c r="K90" s="10" t="s">
        <v>359</v>
      </c>
      <c r="L90" t="s">
        <v>362</v>
      </c>
      <c r="Q90" t="s">
        <v>57</v>
      </c>
      <c r="R90" t="s">
        <v>352</v>
      </c>
    </row>
    <row r="91" spans="1:18">
      <c r="A91" t="s">
        <v>279</v>
      </c>
      <c r="B91" t="s">
        <v>280</v>
      </c>
      <c r="C91" t="s">
        <v>276</v>
      </c>
      <c r="D91" t="s">
        <v>341</v>
      </c>
      <c r="E91" t="s">
        <v>87</v>
      </c>
      <c r="F91" t="s">
        <v>359</v>
      </c>
      <c r="G91">
        <v>0</v>
      </c>
      <c r="H91" s="8" t="s">
        <v>451</v>
      </c>
      <c r="I91" s="9" t="s">
        <v>345</v>
      </c>
      <c r="J91" s="10" t="s">
        <v>361</v>
      </c>
      <c r="K91" s="10" t="s">
        <v>359</v>
      </c>
      <c r="L91" t="s">
        <v>347</v>
      </c>
      <c r="Q91" t="s">
        <v>57</v>
      </c>
      <c r="R91" t="s">
        <v>352</v>
      </c>
    </row>
    <row r="92" spans="1:18">
      <c r="A92" t="s">
        <v>281</v>
      </c>
      <c r="B92" t="s">
        <v>282</v>
      </c>
      <c r="C92" t="s">
        <v>276</v>
      </c>
      <c r="D92" t="s">
        <v>341</v>
      </c>
      <c r="E92" t="s">
        <v>87</v>
      </c>
      <c r="F92" t="s">
        <v>359</v>
      </c>
      <c r="G92">
        <v>0</v>
      </c>
      <c r="H92" s="8" t="s">
        <v>451</v>
      </c>
      <c r="I92" s="9" t="s">
        <v>345</v>
      </c>
      <c r="J92" s="10" t="s">
        <v>361</v>
      </c>
      <c r="K92" s="10" t="s">
        <v>359</v>
      </c>
      <c r="L92" t="s">
        <v>347</v>
      </c>
      <c r="Q92" t="s">
        <v>57</v>
      </c>
      <c r="R92" t="s">
        <v>352</v>
      </c>
    </row>
    <row r="93" spans="1:18">
      <c r="A93" t="s">
        <v>283</v>
      </c>
      <c r="B93" t="s">
        <v>284</v>
      </c>
      <c r="C93" t="s">
        <v>276</v>
      </c>
      <c r="D93" t="s">
        <v>341</v>
      </c>
      <c r="E93" t="s">
        <v>87</v>
      </c>
      <c r="F93" t="s">
        <v>359</v>
      </c>
      <c r="G93">
        <v>0</v>
      </c>
      <c r="H93" s="8" t="s">
        <v>343</v>
      </c>
      <c r="I93" s="9" t="s">
        <v>345</v>
      </c>
      <c r="J93" s="10" t="s">
        <v>361</v>
      </c>
      <c r="K93" s="10" t="s">
        <v>359</v>
      </c>
      <c r="L93" t="s">
        <v>362</v>
      </c>
      <c r="M93" t="s">
        <v>452</v>
      </c>
      <c r="N93" s="10" t="s">
        <v>349</v>
      </c>
      <c r="O93" t="s">
        <v>453</v>
      </c>
      <c r="P93" s="10" t="s">
        <v>349</v>
      </c>
      <c r="Q93" t="s">
        <v>57</v>
      </c>
      <c r="R93" t="s">
        <v>352</v>
      </c>
    </row>
    <row r="94" spans="1:18">
      <c r="A94" t="s">
        <v>287</v>
      </c>
      <c r="B94" t="s">
        <v>288</v>
      </c>
      <c r="C94" t="s">
        <v>289</v>
      </c>
      <c r="D94" t="s">
        <v>368</v>
      </c>
      <c r="E94" t="s">
        <v>87</v>
      </c>
      <c r="F94" t="s">
        <v>359</v>
      </c>
      <c r="G94">
        <v>0</v>
      </c>
      <c r="I94" s="9" t="s">
        <v>345</v>
      </c>
      <c r="J94" s="10" t="s">
        <v>361</v>
      </c>
      <c r="K94" s="10" t="s">
        <v>359</v>
      </c>
      <c r="L94" t="s">
        <v>347</v>
      </c>
      <c r="M94" t="s">
        <v>454</v>
      </c>
      <c r="N94" s="10" t="s">
        <v>349</v>
      </c>
      <c r="O94" t="s">
        <v>455</v>
      </c>
      <c r="P94" s="10" t="s">
        <v>349</v>
      </c>
      <c r="Q94" t="s">
        <v>57</v>
      </c>
      <c r="R94" t="s">
        <v>352</v>
      </c>
    </row>
    <row r="95" spans="1:18">
      <c r="A95" t="s">
        <v>291</v>
      </c>
      <c r="B95" t="s">
        <v>292</v>
      </c>
      <c r="C95" t="s">
        <v>289</v>
      </c>
      <c r="D95" t="s">
        <v>368</v>
      </c>
      <c r="E95" t="s">
        <v>87</v>
      </c>
      <c r="F95" t="s">
        <v>359</v>
      </c>
      <c r="G95">
        <v>0</v>
      </c>
      <c r="I95" s="9" t="s">
        <v>345</v>
      </c>
      <c r="J95" s="10" t="s">
        <v>361</v>
      </c>
      <c r="K95" s="10" t="s">
        <v>359</v>
      </c>
      <c r="L95" t="s">
        <v>347</v>
      </c>
      <c r="M95" t="s">
        <v>456</v>
      </c>
      <c r="N95" s="10" t="s">
        <v>349</v>
      </c>
      <c r="O95" t="s">
        <v>455</v>
      </c>
      <c r="P95" s="10" t="s">
        <v>349</v>
      </c>
      <c r="Q95" t="s">
        <v>57</v>
      </c>
      <c r="R95" t="s">
        <v>352</v>
      </c>
    </row>
    <row r="96" spans="1:18">
      <c r="A96" t="s">
        <v>293</v>
      </c>
      <c r="B96" t="s">
        <v>294</v>
      </c>
      <c r="C96" t="s">
        <v>289</v>
      </c>
      <c r="D96" t="s">
        <v>368</v>
      </c>
      <c r="E96" t="s">
        <v>87</v>
      </c>
      <c r="F96" t="s">
        <v>359</v>
      </c>
      <c r="G96">
        <v>0</v>
      </c>
      <c r="I96" s="9" t="s">
        <v>345</v>
      </c>
      <c r="J96" s="10" t="s">
        <v>361</v>
      </c>
      <c r="K96" s="10" t="s">
        <v>359</v>
      </c>
      <c r="L96" t="s">
        <v>362</v>
      </c>
      <c r="M96" t="s">
        <v>457</v>
      </c>
      <c r="N96" s="11" t="s">
        <v>351</v>
      </c>
      <c r="O96" t="s">
        <v>458</v>
      </c>
      <c r="P96" s="11" t="s">
        <v>351</v>
      </c>
      <c r="Q96" t="s">
        <v>57</v>
      </c>
      <c r="R96" t="s">
        <v>352</v>
      </c>
    </row>
    <row r="97" spans="1:18">
      <c r="A97" t="s">
        <v>295</v>
      </c>
      <c r="B97" t="s">
        <v>296</v>
      </c>
      <c r="C97" t="s">
        <v>289</v>
      </c>
      <c r="D97" t="s">
        <v>368</v>
      </c>
      <c r="E97" t="s">
        <v>87</v>
      </c>
      <c r="F97" t="s">
        <v>377</v>
      </c>
      <c r="G97">
        <v>0</v>
      </c>
      <c r="I97" s="9" t="s">
        <v>382</v>
      </c>
      <c r="J97" s="9" t="s">
        <v>345</v>
      </c>
      <c r="K97" s="9" t="s">
        <v>399</v>
      </c>
      <c r="L97" t="s">
        <v>347</v>
      </c>
      <c r="M97" t="s">
        <v>459</v>
      </c>
      <c r="N97" s="11" t="s">
        <v>351</v>
      </c>
      <c r="O97" t="s">
        <v>460</v>
      </c>
      <c r="P97" s="11" t="s">
        <v>351</v>
      </c>
      <c r="Q97" t="s">
        <v>57</v>
      </c>
      <c r="R97" t="s">
        <v>352</v>
      </c>
    </row>
    <row r="98" spans="1:18">
      <c r="A98" t="s">
        <v>297</v>
      </c>
      <c r="B98" t="s">
        <v>461</v>
      </c>
      <c r="C98" t="s">
        <v>289</v>
      </c>
      <c r="D98" t="s">
        <v>368</v>
      </c>
      <c r="E98" t="s">
        <v>87</v>
      </c>
      <c r="F98" t="s">
        <v>359</v>
      </c>
      <c r="G98">
        <v>0</v>
      </c>
      <c r="I98" s="9" t="s">
        <v>345</v>
      </c>
      <c r="J98" s="10" t="s">
        <v>361</v>
      </c>
      <c r="K98" s="10" t="s">
        <v>359</v>
      </c>
      <c r="L98" t="s">
        <v>362</v>
      </c>
      <c r="M98" t="s">
        <v>462</v>
      </c>
      <c r="N98" s="11" t="s">
        <v>351</v>
      </c>
      <c r="O98" t="s">
        <v>463</v>
      </c>
      <c r="P98" s="11" t="s">
        <v>351</v>
      </c>
      <c r="Q98" t="s">
        <v>57</v>
      </c>
      <c r="R98" t="s">
        <v>352</v>
      </c>
    </row>
    <row r="99" spans="1:18">
      <c r="A99" t="s">
        <v>301</v>
      </c>
      <c r="B99" t="s">
        <v>302</v>
      </c>
      <c r="C99" t="s">
        <v>303</v>
      </c>
      <c r="D99" t="s">
        <v>368</v>
      </c>
      <c r="E99" t="s">
        <v>38</v>
      </c>
      <c r="F99" t="s">
        <v>342</v>
      </c>
      <c r="G99">
        <v>0</v>
      </c>
      <c r="H99" s="8" t="s">
        <v>343</v>
      </c>
      <c r="I99" s="9" t="s">
        <v>344</v>
      </c>
      <c r="J99" s="9" t="s">
        <v>345</v>
      </c>
      <c r="K99" s="9" t="s">
        <v>346</v>
      </c>
      <c r="L99" t="s">
        <v>347</v>
      </c>
      <c r="M99" t="s">
        <v>464</v>
      </c>
      <c r="N99" s="10" t="s">
        <v>349</v>
      </c>
      <c r="O99" t="s">
        <v>465</v>
      </c>
      <c r="P99" s="11" t="s">
        <v>351</v>
      </c>
      <c r="Q99" t="s">
        <v>57</v>
      </c>
      <c r="R99" t="s">
        <v>352</v>
      </c>
    </row>
    <row r="100" spans="1:18">
      <c r="A100" t="s">
        <v>304</v>
      </c>
      <c r="B100" t="s">
        <v>305</v>
      </c>
      <c r="C100" t="s">
        <v>303</v>
      </c>
      <c r="D100" t="s">
        <v>368</v>
      </c>
      <c r="E100" t="s">
        <v>87</v>
      </c>
      <c r="F100" t="s">
        <v>359</v>
      </c>
      <c r="G100">
        <v>0</v>
      </c>
      <c r="H100" s="8" t="s">
        <v>343</v>
      </c>
      <c r="I100" s="9" t="s">
        <v>345</v>
      </c>
      <c r="J100" s="10" t="s">
        <v>361</v>
      </c>
      <c r="K100" s="10" t="s">
        <v>359</v>
      </c>
      <c r="L100" t="s">
        <v>362</v>
      </c>
      <c r="M100" t="s">
        <v>466</v>
      </c>
      <c r="N100" s="10" t="s">
        <v>349</v>
      </c>
      <c r="O100" t="s">
        <v>467</v>
      </c>
      <c r="P100" s="10" t="s">
        <v>349</v>
      </c>
      <c r="Q100" t="s">
        <v>57</v>
      </c>
      <c r="R100" t="s">
        <v>352</v>
      </c>
    </row>
    <row r="101" spans="1:18">
      <c r="A101" t="s">
        <v>306</v>
      </c>
      <c r="B101" t="s">
        <v>307</v>
      </c>
      <c r="C101" t="s">
        <v>303</v>
      </c>
      <c r="D101" t="s">
        <v>368</v>
      </c>
      <c r="E101" t="s">
        <v>87</v>
      </c>
      <c r="F101" t="s">
        <v>359</v>
      </c>
      <c r="G101">
        <v>0</v>
      </c>
      <c r="I101" s="9" t="s">
        <v>345</v>
      </c>
      <c r="J101" s="10" t="s">
        <v>361</v>
      </c>
      <c r="K101" s="10" t="s">
        <v>359</v>
      </c>
      <c r="L101" t="s">
        <v>362</v>
      </c>
      <c r="Q101" t="s">
        <v>57</v>
      </c>
      <c r="R101" t="s">
        <v>352</v>
      </c>
    </row>
    <row r="102" spans="1:18">
      <c r="A102" t="s">
        <v>309</v>
      </c>
      <c r="B102" t="s">
        <v>310</v>
      </c>
      <c r="C102" t="s">
        <v>303</v>
      </c>
      <c r="D102" t="s">
        <v>368</v>
      </c>
      <c r="E102" t="s">
        <v>70</v>
      </c>
      <c r="F102" t="s">
        <v>359</v>
      </c>
      <c r="G102">
        <v>0</v>
      </c>
      <c r="I102" s="9" t="s">
        <v>345</v>
      </c>
      <c r="J102" s="10" t="s">
        <v>361</v>
      </c>
      <c r="K102" s="10" t="s">
        <v>359</v>
      </c>
      <c r="L102" t="s">
        <v>362</v>
      </c>
      <c r="Q102" t="s">
        <v>141</v>
      </c>
      <c r="R102" t="s">
        <v>381</v>
      </c>
    </row>
    <row r="103" spans="1:18">
      <c r="A103" t="s">
        <v>312</v>
      </c>
      <c r="B103" t="s">
        <v>313</v>
      </c>
      <c r="C103" t="s">
        <v>303</v>
      </c>
      <c r="D103" t="s">
        <v>368</v>
      </c>
      <c r="E103" t="s">
        <v>70</v>
      </c>
      <c r="F103" t="s">
        <v>359</v>
      </c>
      <c r="G103">
        <v>0</v>
      </c>
      <c r="I103" s="9" t="s">
        <v>345</v>
      </c>
      <c r="J103" s="10" t="s">
        <v>361</v>
      </c>
      <c r="K103" s="10" t="s">
        <v>359</v>
      </c>
      <c r="L103" t="s">
        <v>362</v>
      </c>
      <c r="Q103" t="s">
        <v>141</v>
      </c>
      <c r="R103" t="s">
        <v>381</v>
      </c>
    </row>
    <row r="104" spans="1:18">
      <c r="A104" t="s">
        <v>314</v>
      </c>
      <c r="B104" t="s">
        <v>315</v>
      </c>
      <c r="C104" t="s">
        <v>303</v>
      </c>
      <c r="D104" t="s">
        <v>368</v>
      </c>
      <c r="E104" t="s">
        <v>70</v>
      </c>
      <c r="F104" t="s">
        <v>359</v>
      </c>
      <c r="G104">
        <v>0</v>
      </c>
      <c r="I104" s="9" t="s">
        <v>345</v>
      </c>
      <c r="J104" s="10" t="s">
        <v>361</v>
      </c>
      <c r="K104" s="10" t="s">
        <v>359</v>
      </c>
      <c r="L104" t="s">
        <v>362</v>
      </c>
      <c r="Q104" t="s">
        <v>141</v>
      </c>
      <c r="R104" t="s">
        <v>381</v>
      </c>
    </row>
    <row r="105" spans="1:18">
      <c r="A105" t="s">
        <v>316</v>
      </c>
      <c r="B105" t="s">
        <v>317</v>
      </c>
      <c r="C105" t="s">
        <v>303</v>
      </c>
      <c r="D105" t="s">
        <v>368</v>
      </c>
      <c r="E105" t="s">
        <v>70</v>
      </c>
      <c r="F105" t="s">
        <v>359</v>
      </c>
      <c r="G105">
        <v>0</v>
      </c>
      <c r="I105" s="9" t="s">
        <v>345</v>
      </c>
      <c r="J105" s="10" t="s">
        <v>361</v>
      </c>
      <c r="K105" s="10" t="s">
        <v>359</v>
      </c>
      <c r="L105" t="s">
        <v>362</v>
      </c>
      <c r="Q105" t="s">
        <v>141</v>
      </c>
      <c r="R105" t="s">
        <v>381</v>
      </c>
    </row>
    <row r="106" spans="1:18">
      <c r="A106" t="s">
        <v>318</v>
      </c>
      <c r="B106" t="s">
        <v>319</v>
      </c>
      <c r="C106" t="s">
        <v>303</v>
      </c>
      <c r="D106" t="s">
        <v>368</v>
      </c>
      <c r="E106" t="s">
        <v>38</v>
      </c>
      <c r="F106" t="s">
        <v>342</v>
      </c>
      <c r="G106">
        <v>0</v>
      </c>
      <c r="H106" s="8" t="s">
        <v>343</v>
      </c>
      <c r="I106" s="10" t="s">
        <v>349</v>
      </c>
      <c r="J106" s="9" t="s">
        <v>345</v>
      </c>
      <c r="K106" s="9" t="s">
        <v>346</v>
      </c>
      <c r="L106" t="s">
        <v>347</v>
      </c>
      <c r="M106" t="s">
        <v>468</v>
      </c>
      <c r="N106" s="10" t="s">
        <v>349</v>
      </c>
      <c r="O106" t="s">
        <v>469</v>
      </c>
      <c r="P106" s="11" t="s">
        <v>351</v>
      </c>
      <c r="Q106" t="s">
        <v>57</v>
      </c>
      <c r="R106" t="s">
        <v>352</v>
      </c>
    </row>
    <row r="107" spans="1:18">
      <c r="A107" t="s">
        <v>320</v>
      </c>
      <c r="B107" t="s">
        <v>321</v>
      </c>
      <c r="C107" t="s">
        <v>303</v>
      </c>
      <c r="D107" t="s">
        <v>368</v>
      </c>
      <c r="E107" t="s">
        <v>87</v>
      </c>
      <c r="F107" t="s">
        <v>377</v>
      </c>
      <c r="G107">
        <v>0</v>
      </c>
      <c r="I107" s="10" t="s">
        <v>470</v>
      </c>
      <c r="J107" s="9" t="s">
        <v>345</v>
      </c>
      <c r="K107" s="9" t="s">
        <v>383</v>
      </c>
      <c r="L107" t="s">
        <v>347</v>
      </c>
      <c r="M107" t="s">
        <v>471</v>
      </c>
      <c r="N107" s="11" t="s">
        <v>351</v>
      </c>
      <c r="O107" t="s">
        <v>472</v>
      </c>
      <c r="P107" s="11" t="s">
        <v>351</v>
      </c>
      <c r="Q107" t="s">
        <v>57</v>
      </c>
      <c r="R107" t="s">
        <v>352</v>
      </c>
    </row>
    <row r="108" spans="1:18">
      <c r="A108" t="s">
        <v>322</v>
      </c>
      <c r="B108" t="s">
        <v>323</v>
      </c>
      <c r="C108" t="s">
        <v>303</v>
      </c>
      <c r="D108" t="s">
        <v>368</v>
      </c>
      <c r="E108" t="s">
        <v>87</v>
      </c>
      <c r="F108" t="s">
        <v>359</v>
      </c>
      <c r="G108">
        <v>0</v>
      </c>
      <c r="I108" s="9" t="s">
        <v>345</v>
      </c>
      <c r="J108" s="10" t="s">
        <v>361</v>
      </c>
      <c r="K108" s="10" t="s">
        <v>359</v>
      </c>
      <c r="L108" t="s">
        <v>362</v>
      </c>
      <c r="Q108" t="s">
        <v>57</v>
      </c>
      <c r="R108" t="s">
        <v>352</v>
      </c>
    </row>
    <row r="109" spans="1:18">
      <c r="A109" t="s">
        <v>324</v>
      </c>
      <c r="B109" t="s">
        <v>325</v>
      </c>
      <c r="C109" t="s">
        <v>303</v>
      </c>
      <c r="D109" t="s">
        <v>368</v>
      </c>
      <c r="E109" t="s">
        <v>87</v>
      </c>
      <c r="F109" t="s">
        <v>377</v>
      </c>
      <c r="G109" s="16">
        <v>0</v>
      </c>
      <c r="I109" s="10" t="s">
        <v>473</v>
      </c>
      <c r="J109" s="9" t="s">
        <v>345</v>
      </c>
      <c r="K109" s="9" t="s">
        <v>399</v>
      </c>
      <c r="L109" t="s">
        <v>347</v>
      </c>
      <c r="M109" t="s">
        <v>474</v>
      </c>
      <c r="N109" s="11" t="s">
        <v>351</v>
      </c>
      <c r="O109" t="s">
        <v>475</v>
      </c>
      <c r="P109" s="11" t="s">
        <v>351</v>
      </c>
      <c r="Q109" t="s">
        <v>429</v>
      </c>
      <c r="R109" t="s">
        <v>429</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8B37618F89864ABE738DE1DBF7EE19" ma:contentTypeVersion="21" ma:contentTypeDescription="Create a new document." ma:contentTypeScope="" ma:versionID="ef9ec6b687a5b6427aaace0cf221186c">
  <xsd:schema xmlns:xsd="http://www.w3.org/2001/XMLSchema" xmlns:xs="http://www.w3.org/2001/XMLSchema" xmlns:p="http://schemas.microsoft.com/office/2006/metadata/properties" xmlns:ns2="1543e12e-b41e-4b3f-8a83-41e12152c6a2" xmlns:ns3="4ea622ab-6d0b-4c8a-8736-27bd26b1fd54" targetNamespace="http://schemas.microsoft.com/office/2006/metadata/properties" ma:root="true" ma:fieldsID="8ba626921e538a9652a20a207d4ff338" ns2:_="" ns3:_="">
    <xsd:import namespace="1543e12e-b41e-4b3f-8a83-41e12152c6a2"/>
    <xsd:import namespace="4ea622ab-6d0b-4c8a-8736-27bd26b1fd5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Comment" minOccurs="0"/>
                <xsd:element ref="ns2:Source_x0020_Type"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3e12e-b41e-4b3f-8a83-41e12152c6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Comment" ma:index="20" nillable="true" ma:displayName="Comment " ma:default="Enter comment" ma:format="Dropdown" ma:internalName="Comment">
      <xsd:simpleType>
        <xsd:restriction base="dms:Text">
          <xsd:maxLength value="255"/>
        </xsd:restriction>
      </xsd:simpleType>
    </xsd:element>
    <xsd:element name="Source_x0020_Type" ma:index="21" nillable="true" ma:displayName="Source Type" ma:default="Most Recent Data Only" ma:format="Dropdown" ma:internalName="Source_x0020_Type">
      <xsd:simpleType>
        <xsd:restriction base="dms:Choice">
          <xsd:enumeration value="Most Recent Data Only"/>
          <xsd:enumeration value="Bulk Data"/>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c68f511a-55f6-4a17-bf66-50620cb4ac5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ea622ab-6d0b-4c8a-8736-27bd26b1fd5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09d16e07-a26b-4341-a78f-ddae98167239}" ma:internalName="TaxCatchAll" ma:showField="CatchAllData" ma:web="4ea622ab-6d0b-4c8a-8736-27bd26b1fd5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4ea622ab-6d0b-4c8a-8736-27bd26b1fd54">
      <UserInfo>
        <DisplayName/>
        <AccountId xsi:nil="true"/>
        <AccountType/>
      </UserInfo>
    </SharedWithUsers>
    <lcf76f155ced4ddcb4097134ff3c332f xmlns="1543e12e-b41e-4b3f-8a83-41e12152c6a2">
      <Terms xmlns="http://schemas.microsoft.com/office/infopath/2007/PartnerControls"/>
    </lcf76f155ced4ddcb4097134ff3c332f>
    <Comment xmlns="1543e12e-b41e-4b3f-8a83-41e12152c6a2">Enter comment</Comment>
    <TaxCatchAll xmlns="4ea622ab-6d0b-4c8a-8736-27bd26b1fd54" xsi:nil="true"/>
    <Source_x0020_Type xmlns="1543e12e-b41e-4b3f-8a83-41e12152c6a2">Most Recent Data Only</Source_x0020_Typ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2B66683-BC18-45EA-8190-904FE1925F25}"/>
</file>

<file path=customXml/itemProps2.xml><?xml version="1.0" encoding="utf-8"?>
<ds:datastoreItem xmlns:ds="http://schemas.openxmlformats.org/officeDocument/2006/customXml" ds:itemID="{F3D7A367-FAFA-47DF-82F8-78E60C6CB50E}"/>
</file>

<file path=customXml/itemProps3.xml><?xml version="1.0" encoding="utf-8"?>
<ds:datastoreItem xmlns:ds="http://schemas.openxmlformats.org/officeDocument/2006/customXml" ds:itemID="{F184EFF9-207B-4670-93E3-DE3F023C642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Santhanam, Jayanthi</dc:creator>
  <cp:keywords/>
  <dc:description/>
  <cp:lastModifiedBy/>
  <cp:revision/>
  <dcterms:created xsi:type="dcterms:W3CDTF">2025-02-03T13:18:27Z</dcterms:created>
  <dcterms:modified xsi:type="dcterms:W3CDTF">2026-02-23T16:26:15Z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0x0101008D8B37618F89864ABE738DE1DBF7EE19</vt:lpwstr>
  </property>
  <property fmtid="{D5CDD505-2E9C-101B-9397-08002B2CF9AE}" pid="3" name="MediaServiceImageTags">
    <vt:lpwstr/>
  </property>
  <property fmtid="{D5CDD505-2E9C-101B-9397-08002B2CF9AE}" pid="4" name="Order">
    <vt:r8>19687900</vt:r8>
  </property>
  <property fmtid="{D5CDD505-2E9C-101B-9397-08002B2CF9AE}" pid="5" name="Source Type">
    <vt:lpwstr>Most Recent Data Only</vt:lpwstr>
  </property>
  <property fmtid="{D5CDD505-2E9C-101B-9397-08002B2CF9AE}" pid="6" name="xd_Signature">
    <vt:bool>false</vt:bool>
  </property>
  <property fmtid="{D5CDD505-2E9C-101B-9397-08002B2CF9AE}" pid="7" name="xd_ProgID">
    <vt:lpwstr/>
  </property>
  <property fmtid="{D5CDD505-2E9C-101B-9397-08002B2CF9AE}" pid="8" name="Comment">
    <vt:lpwstr>Enter comment</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